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11685" windowHeight="9360" tabRatio="433"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'（例）記入シート'!$A$1:$K$56</definedName>
    <definedName name="_xlnm.Print_Area" localSheetId="3">'印刷シート(Ａ４版)'!$A$1:$T$40</definedName>
    <definedName name="_xlnm.Print_Area" localSheetId="1">'記入シート'!$A$1:$K$50</definedName>
  </definedNames>
  <calcPr fullCalcOnLoad="1"/>
</workbook>
</file>

<file path=xl/sharedStrings.xml><?xml version="1.0" encoding="utf-8"?>
<sst xmlns="http://schemas.openxmlformats.org/spreadsheetml/2006/main" count="464" uniqueCount="239">
  <si>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</si>
  <si>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</si>
  <si>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</si>
  <si>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</si>
  <si>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</si>
  <si>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</si>
  <si>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</si>
  <si>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</si>
  <si>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</si>
  <si>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</si>
  <si>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</si>
  <si>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</si>
  <si>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</si>
  <si>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</si>
  <si>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</si>
  <si>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</si>
  <si>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</si>
  <si>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</si>
  <si>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</si>
  <si>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</si>
  <si>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</si>
  <si>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</si>
  <si>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</si>
  <si>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</si>
  <si>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</si>
  <si>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</si>
  <si>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</si>
  <si>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</si>
  <si>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</si>
  <si>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</si>
  <si>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</si>
  <si>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</si>
  <si>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</si>
  <si>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</si>
  <si>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</si>
  <si>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</si>
  <si>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</si>
  <si>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</si>
  <si>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</si>
  <si>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</si>
  <si>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</si>
  <si>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</si>
  <si>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</si>
  <si>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</si>
  <si>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</si>
  <si>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</si>
  <si>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</si>
  <si>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</si>
  <si>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</si>
  <si>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</si>
  <si>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</si>
  <si>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</si>
  <si>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</si>
  <si>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</si>
  <si>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</si>
  <si>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</si>
  <si>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</si>
  <si>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</si>
  <si>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</si>
  <si>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</si>
  <si>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</si>
  <si>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</si>
  <si>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</si>
  <si>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</si>
  <si>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</si>
  <si>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</si>
  <si>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</si>
  <si>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</si>
  <si>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</si>
  <si>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</si>
  <si>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</si>
  <si>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</si>
  <si>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</si>
  <si>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</si>
  <si>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</si>
  <si>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</si>
  <si>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</si>
  <si>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</si>
  <si>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</si>
  <si>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</si>
  <si>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</si>
  <si>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</si>
  <si>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</si>
  <si>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</si>
  <si>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</si>
  <si>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</si>
  <si>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</si>
  <si>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</si>
  <si>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</si>
  <si>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</si>
  <si>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</si>
  <si>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</si>
  <si>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</si>
  <si>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</si>
  <si>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</si>
  <si>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</si>
  <si>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</si>
  <si>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</si>
  <si>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</si>
  <si>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</si>
  <si>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</si>
  <si>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</si>
  <si>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</si>
  <si>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</si>
  <si>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</si>
  <si>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</si>
  <si>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</si>
  <si>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</si>
  <si>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</si>
  <si>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</si>
  <si>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</si>
  <si>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</si>
  <si>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</si>
  <si>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</si>
  <si>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</si>
  <si>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</si>
  <si>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</si>
  <si>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</si>
  <si>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</si>
  <si>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</si>
  <si>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</si>
  <si>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</si>
  <si>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</si>
  <si>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</si>
  <si>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</si>
  <si>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</si>
  <si>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</si>
  <si>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</si>
  <si>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</si>
  <si>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</si>
  <si>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</si>
  <si>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</si>
  <si>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</si>
  <si>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</si>
  <si>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</si>
  <si>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</si>
  <si>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</si>
  <si>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松﨑  佳介</t>
  </si>
  <si>
    <t>松﨑  佳介</t>
  </si>
  <si>
    <t>枝川  孝行</t>
  </si>
  <si>
    <t>自家用車2</t>
  </si>
  <si>
    <t>大洗町立青鷹中学校</t>
  </si>
  <si>
    <t>大洗  太郎</t>
  </si>
  <si>
    <t>大洗  太郎</t>
  </si>
  <si>
    <t>080-1234-5678</t>
  </si>
  <si>
    <t>吹奏楽のための交響組曲「青い鷹」</t>
  </si>
  <si>
    <t>吹奏楽のための交響組曲「青い鷹」</t>
  </si>
  <si>
    <t>Symphonicsuite「BLUE-HAWKS」</t>
  </si>
  <si>
    <t>EDAKAWA Takayuki</t>
  </si>
  <si>
    <t>MATSUZAKI Keisuke</t>
  </si>
  <si>
    <t>BH出版</t>
  </si>
  <si>
    <t>おおあらいちょうりつあおたかちゅうがっこう</t>
  </si>
  <si>
    <t>すいそうがくのためのこうきょうくみきょく「あおいたか」</t>
  </si>
  <si>
    <t>まつざき  けいすけ</t>
  </si>
  <si>
    <t>無</t>
  </si>
  <si>
    <t>1台</t>
  </si>
  <si>
    <t>大洗町立青鷹中学校長</t>
  </si>
  <si>
    <t>緊急
連絡先</t>
  </si>
  <si>
    <t>住   所</t>
  </si>
  <si>
    <t>連絡
責任者</t>
  </si>
  <si>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</si>
  <si>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</si>
  <si>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</si>
  <si>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</si>
  <si>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</si>
  <si>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</si>
  <si>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</si>
  <si>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</si>
  <si>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</si>
  <si>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</si>
  <si>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</si>
  <si>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</si>
  <si>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</si>
  <si>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</si>
  <si>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</si>
  <si>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</si>
  <si>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</si>
  <si>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</si>
  <si>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</si>
  <si>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</si>
  <si>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</si>
  <si>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</si>
  <si>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</si>
  <si>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</si>
  <si>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</si>
  <si>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</si>
  <si>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</si>
  <si>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</si>
  <si>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</si>
  <si>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</si>
  <si>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</si>
  <si>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</si>
  <si>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</si>
  <si>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</si>
  <si>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</si>
  <si>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合同相手校</t>
  </si>
  <si>
    <t>①</t>
  </si>
  <si>
    <t>②</t>
  </si>
  <si>
    <t>③</t>
  </si>
  <si>
    <t>合同相手</t>
  </si>
  <si>
    <t>合同相手校</t>
  </si>
  <si>
    <t>029-267-7350</t>
  </si>
  <si>
    <t>４ｔ  1</t>
  </si>
  <si>
    <t>ワゴン 2</t>
  </si>
  <si>
    <t>大洗町立赤鷹中学校</t>
  </si>
  <si>
    <t>水戸市立黒鷹中学校，</t>
  </si>
  <si>
    <r>
      <t>半角英数で入力　　指揮者は含みません。【合同】の場合，</t>
    </r>
    <r>
      <rPr>
        <b/>
        <sz val="10"/>
        <rFont val="ＭＳ Ｐゴシック"/>
        <family val="3"/>
      </rPr>
      <t>自校の人数のみ記入</t>
    </r>
    <r>
      <rPr>
        <sz val="10"/>
        <rFont val="ＭＳ Ｐゴシック"/>
        <family val="3"/>
      </rPr>
      <t>して下さい。</t>
    </r>
  </si>
  <si>
    <r>
      <t>半角英数で入力　　いらない場合は”0”を入力してください。【合同】の場合，</t>
    </r>
    <r>
      <rPr>
        <b/>
        <sz val="10"/>
        <rFont val="ＭＳ Ｐゴシック"/>
        <family val="3"/>
      </rPr>
      <t>自校の枚数のみ記入</t>
    </r>
    <r>
      <rPr>
        <sz val="10"/>
        <rFont val="ＭＳ Ｐゴシック"/>
        <family val="3"/>
      </rPr>
      <t>して下さい。</t>
    </r>
  </si>
  <si>
    <r>
      <t>使用する場合は1を入力してください。【合同】の場合は，</t>
    </r>
    <r>
      <rPr>
        <b/>
        <sz val="10"/>
        <rFont val="ＭＳ Ｐゴシック"/>
        <family val="3"/>
      </rPr>
      <t>いずれかの学校で記入</t>
    </r>
    <r>
      <rPr>
        <sz val="10"/>
        <rFont val="ＭＳ Ｐゴシック"/>
        <family val="3"/>
      </rPr>
      <t>して下さい。</t>
    </r>
  </si>
  <si>
    <t>【合同】の場合は，いずれかの学校で記入して下さい。</t>
  </si>
  <si>
    <t>バスを使用しない場合は０と入力してください。【合同】の場合，自校のもののみ記入して下さい。</t>
  </si>
  <si>
    <t>自家用車　１　のように入力してください。使用しない場合は，０を入力してください。【合同】の場合，自校のもののみ記入して下さい。</t>
  </si>
  <si>
    <t>４ｔ　１　のように入力してください。使用しない場合は０を入力してください。【合同】の場合，自校のもののみ記入して下さい。</t>
  </si>
  <si>
    <t>／</t>
  </si>
  <si>
    <t>－－－－－</t>
  </si>
  <si>
    <t>特記なし</t>
  </si>
  <si>
    <t>2ｔ  1台</t>
  </si>
  <si>
    <t>注：事務局処理用ですので，編集等しないでください！！</t>
  </si>
  <si>
    <t>参加申込（記入シート）【合同参加用】</t>
  </si>
  <si>
    <t>3校以上の合同で欄が足りない場合は，一行に複数校を記入してください。
学校名の最後にカンマ「，」をうってください。</t>
  </si>
  <si>
    <t>水戸市立黄鷹中学校，大洗町立紫鷹中学校，</t>
  </si>
  <si>
    <t>部員数調査（１・２年生）</t>
  </si>
  <si>
    <t>コンクール申し込み時点での１・２年生の部員数を記入して下さい。</t>
  </si>
  <si>
    <t>部員数</t>
  </si>
  <si>
    <t>最果ての城のゼビア（第24回朝日作曲賞受賞作品）</t>
  </si>
  <si>
    <t>行進曲「勇気のトビラ」</t>
  </si>
  <si>
    <t>「斎太郎節」の主題による幻想</t>
  </si>
  <si>
    <t>コンサートマーチ「青葉の街で」</t>
  </si>
  <si>
    <t>茨城県吹奏楽連盟理事長　　川名  孝夫　殿</t>
  </si>
  <si>
    <t>茨城県吹奏楽連盟理事長　　川名　孝夫　殿</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</si>
  <si>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</si>
  <si>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 xml:space="preserve"> </t>
  </si>
  <si>
    <t>水戸市立黄鷹中学校，大洗町立紫鷹中学校，水戸市立黒鷹中学校，大洗町立赤鷹中学校</t>
  </si>
  <si>
    <t>大洗町立青鷹中学校</t>
  </si>
  <si>
    <r>
      <t>入力が完了したら，下の印刷ボタンをクリックし，印刷してください。印刷後，日付の記入，校長印の押印を忘れずに行い，</t>
    </r>
    <r>
      <rPr>
        <b/>
        <sz val="16"/>
        <color indexed="10"/>
        <rFont val="ＭＳ Ｐゴシック"/>
        <family val="3"/>
      </rPr>
      <t>地区事務局（河和田２丁目コミュセン）へ書留郵送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</si>
  <si>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中学校の部C部門</t>
  </si>
  <si>
    <t>平成29年度　第57回茨城県吹奏楽コンクール中央地区大会</t>
  </si>
  <si>
    <t>平成29年</t>
  </si>
  <si>
    <r>
      <t>平成29年度第 57回茨城県吹奏楽コンクール中央地区大会参加申込書</t>
    </r>
    <r>
      <rPr>
        <b/>
        <sz val="16"/>
        <rFont val="ＭＳ 明朝"/>
        <family val="1"/>
      </rPr>
      <t>【合同用】</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</si>
</sst>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9">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b/>
      <sz val="16"/>
      <color indexed="8"/>
      <name val="ＭＳ Ｐゴシック"/>
      <family val="3"/>
    </font>
    <font>
      <sz val="6"/>
      <name val="ＭＳ Ｐゴシック"/>
      <family val="3"/>
    </font>
    <font>
      <b/>
      <sz val="16"/>
      <color indexed="10"/>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hair"/>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04">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4" fillId="0" borderId="0" xfId="0" applyFont="1" applyAlignment="1" applyProtection="1">
      <alignment vertical="center" shrinkToFit="1"/>
      <protection hidden="1"/>
    </xf>
    <xf numFmtId="0" fontId="14"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18"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6"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7"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39" xfId="0" applyFont="1" applyFill="1" applyBorder="1" applyAlignment="1">
      <alignment vertical="center"/>
    </xf>
    <xf numFmtId="0" fontId="3" fillId="35" borderId="40" xfId="0" applyFont="1" applyFill="1" applyBorder="1" applyAlignment="1">
      <alignment vertical="center"/>
    </xf>
    <xf numFmtId="0" fontId="3" fillId="35" borderId="41" xfId="0" applyFont="1" applyFill="1" applyBorder="1" applyAlignment="1">
      <alignment vertical="center"/>
    </xf>
    <xf numFmtId="0" fontId="5" fillId="35" borderId="42" xfId="0" applyFont="1" applyFill="1" applyBorder="1" applyAlignment="1">
      <alignment vertical="center"/>
    </xf>
    <xf numFmtId="0" fontId="5" fillId="35" borderId="43" xfId="0" applyFont="1" applyFill="1" applyBorder="1" applyAlignment="1">
      <alignment vertical="center"/>
    </xf>
    <xf numFmtId="0" fontId="5" fillId="35" borderId="44" xfId="0" applyFont="1" applyFill="1" applyBorder="1" applyAlignment="1">
      <alignment vertical="center"/>
    </xf>
    <xf numFmtId="0" fontId="6" fillId="36" borderId="45" xfId="0" applyFont="1" applyFill="1" applyBorder="1" applyAlignment="1" applyProtection="1">
      <alignment horizontal="center" vertical="center"/>
      <protection/>
    </xf>
    <xf numFmtId="0" fontId="6" fillId="36" borderId="46" xfId="0" applyFont="1" applyFill="1" applyBorder="1" applyAlignment="1" applyProtection="1">
      <alignment horizontal="center"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0" fillId="33" borderId="0" xfId="0" applyFont="1" applyFill="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7" fillId="0" borderId="47"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5" fillId="0" borderId="18"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7" fillId="0" borderId="0" xfId="0" applyFont="1" applyBorder="1" applyAlignment="1" applyProtection="1">
      <alignment horizontal="right" vertical="center"/>
      <protection hidden="1"/>
    </xf>
    <xf numFmtId="184" fontId="17" fillId="0" borderId="0" xfId="0" applyNumberFormat="1"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185" fontId="17" fillId="0" borderId="14" xfId="0" applyNumberFormat="1" applyFont="1" applyBorder="1" applyAlignment="1" applyProtection="1">
      <alignment horizontal="center" vertical="center"/>
      <protection hidden="1"/>
    </xf>
    <xf numFmtId="0" fontId="19" fillId="0" borderId="48" xfId="0" applyFont="1" applyBorder="1" applyAlignment="1">
      <alignment vertical="center"/>
    </xf>
    <xf numFmtId="0" fontId="18" fillId="0" borderId="48" xfId="0" applyFont="1" applyBorder="1" applyAlignment="1">
      <alignment vertical="center"/>
    </xf>
    <xf numFmtId="0" fontId="66"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39" xfId="0" applyFont="1" applyFill="1" applyBorder="1" applyAlignment="1" applyProtection="1">
      <alignment vertical="center"/>
      <protection/>
    </xf>
    <xf numFmtId="0" fontId="3" fillId="35" borderId="40" xfId="0" applyFont="1" applyFill="1" applyBorder="1" applyAlignment="1" applyProtection="1">
      <alignment vertical="center"/>
      <protection/>
    </xf>
    <xf numFmtId="0" fontId="3" fillId="35" borderId="41"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2" xfId="0" applyFont="1" applyFill="1" applyBorder="1" applyAlignment="1" applyProtection="1">
      <alignment vertical="center"/>
      <protection/>
    </xf>
    <xf numFmtId="0" fontId="5" fillId="35" borderId="43" xfId="0" applyFont="1" applyFill="1" applyBorder="1" applyAlignment="1" applyProtection="1">
      <alignment vertical="center"/>
      <protection/>
    </xf>
    <xf numFmtId="0" fontId="5" fillId="35" borderId="44"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7"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6" fillId="33" borderId="10" xfId="0" applyFont="1" applyFill="1" applyBorder="1" applyAlignment="1" applyProtection="1">
      <alignment horizontal="center"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0" fontId="6" fillId="36" borderId="10" xfId="0" applyFont="1" applyFill="1" applyBorder="1" applyAlignment="1" applyProtection="1">
      <alignment horizontal="left" vertical="center"/>
      <protection/>
    </xf>
    <xf numFmtId="21" fontId="6" fillId="0" borderId="0" xfId="0" applyNumberFormat="1" applyFont="1" applyAlignment="1" applyProtection="1">
      <alignment vertical="center"/>
      <protection/>
    </xf>
    <xf numFmtId="0" fontId="6" fillId="33" borderId="30" xfId="0" applyFont="1" applyFill="1" applyBorder="1" applyAlignment="1" applyProtection="1">
      <alignment horizontal="center" vertical="center"/>
      <protection/>
    </xf>
    <xf numFmtId="0" fontId="6" fillId="36" borderId="30" xfId="0"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2" fillId="0" borderId="0" xfId="0" applyFont="1" applyAlignment="1" applyProtection="1">
      <alignment vertical="center"/>
      <protection hidden="1"/>
    </xf>
    <xf numFmtId="0" fontId="7" fillId="33" borderId="0"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20" fillId="33" borderId="18" xfId="0" applyFont="1" applyFill="1" applyBorder="1" applyAlignment="1">
      <alignment horizontal="left" vertical="center"/>
    </xf>
    <xf numFmtId="0" fontId="20" fillId="33" borderId="0" xfId="0" applyFont="1" applyFill="1" applyAlignment="1">
      <alignment horizontal="left" vertical="center"/>
    </xf>
    <xf numFmtId="0" fontId="6" fillId="33" borderId="28"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0" borderId="32"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33" borderId="51" xfId="0" applyFont="1" applyFill="1" applyBorder="1" applyAlignment="1">
      <alignment horizontal="left" vertical="center"/>
    </xf>
    <xf numFmtId="0" fontId="6" fillId="33" borderId="10" xfId="0" applyFont="1" applyFill="1" applyBorder="1" applyAlignment="1">
      <alignment horizontal="left" vertical="center"/>
    </xf>
    <xf numFmtId="0" fontId="6" fillId="36" borderId="10" xfId="0" applyNumberFormat="1" applyFont="1" applyFill="1" applyBorder="1" applyAlignment="1" applyProtection="1">
      <alignment horizontal="left" vertical="center"/>
      <protection locked="0"/>
    </xf>
    <xf numFmtId="0" fontId="6" fillId="36" borderId="45" xfId="0" applyNumberFormat="1" applyFont="1" applyFill="1" applyBorder="1" applyAlignment="1" applyProtection="1">
      <alignment horizontal="left" vertical="center"/>
      <protection locked="0"/>
    </xf>
    <xf numFmtId="0" fontId="6" fillId="33" borderId="52"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53" xfId="0" applyFont="1" applyFill="1" applyBorder="1" applyAlignment="1">
      <alignment horizontal="left" vertical="center"/>
    </xf>
    <xf numFmtId="0" fontId="6" fillId="0" borderId="10"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5"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5" xfId="0" applyFont="1" applyFill="1" applyBorder="1" applyAlignment="1" applyProtection="1">
      <alignment horizontal="left" vertical="center"/>
      <protection locked="0"/>
    </xf>
    <xf numFmtId="0" fontId="67" fillId="37" borderId="56" xfId="43" applyFont="1" applyFill="1" applyBorder="1" applyAlignment="1">
      <alignment horizontal="left" vertical="center" wrapText="1"/>
    </xf>
    <xf numFmtId="0" fontId="67" fillId="37" borderId="57" xfId="43" applyFont="1" applyFill="1" applyBorder="1" applyAlignment="1">
      <alignment horizontal="left" vertical="center" wrapText="1"/>
    </xf>
    <xf numFmtId="0" fontId="67" fillId="37" borderId="58" xfId="43" applyFont="1" applyFill="1" applyBorder="1" applyAlignment="1">
      <alignment horizontal="left" vertical="center" wrapText="1"/>
    </xf>
    <xf numFmtId="0" fontId="7" fillId="33" borderId="0" xfId="0" applyFont="1" applyFill="1" applyAlignment="1">
      <alignment horizontal="left" vertical="center" wrapText="1"/>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6" fontId="6" fillId="0" borderId="10" xfId="0" applyNumberFormat="1" applyFont="1" applyFill="1" applyBorder="1" applyAlignment="1" applyProtection="1">
      <alignment horizontal="left" vertical="center"/>
      <protection locked="0"/>
    </xf>
    <xf numFmtId="176" fontId="6" fillId="0" borderId="45" xfId="0" applyNumberFormat="1" applyFont="1" applyFill="1" applyBorder="1" applyAlignment="1" applyProtection="1">
      <alignment horizontal="left" vertical="center"/>
      <protection locked="0"/>
    </xf>
    <xf numFmtId="0" fontId="68" fillId="33" borderId="0" xfId="0" applyFont="1" applyFill="1" applyAlignment="1">
      <alignment horizontal="center" vertical="center"/>
    </xf>
    <xf numFmtId="0" fontId="6" fillId="33" borderId="59" xfId="0" applyFont="1" applyFill="1" applyBorder="1" applyAlignment="1">
      <alignment horizontal="left" vertical="center"/>
    </xf>
    <xf numFmtId="0" fontId="6" fillId="33" borderId="60" xfId="0" applyFont="1" applyFill="1" applyBorder="1" applyAlignment="1">
      <alignment horizontal="left" vertical="center"/>
    </xf>
    <xf numFmtId="0" fontId="6" fillId="38" borderId="60" xfId="0" applyFont="1" applyFill="1" applyBorder="1" applyAlignment="1" applyProtection="1">
      <alignment horizontal="left" vertical="center"/>
      <protection locked="0"/>
    </xf>
    <xf numFmtId="0" fontId="6" fillId="38" borderId="61"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22" fillId="33" borderId="40" xfId="0" applyFont="1" applyFill="1" applyBorder="1" applyAlignment="1">
      <alignment horizontal="left" vertical="center"/>
    </xf>
    <xf numFmtId="0" fontId="22"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5"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5"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49" xfId="0" applyFont="1" applyFill="1" applyBorder="1" applyAlignment="1">
      <alignment horizontal="left" vertical="center"/>
    </xf>
    <xf numFmtId="0" fontId="6" fillId="33" borderId="50" xfId="0" applyFont="1" applyFill="1" applyBorder="1" applyAlignment="1">
      <alignment horizontal="left" vertical="center"/>
    </xf>
    <xf numFmtId="0" fontId="6" fillId="33" borderId="54" xfId="0" applyFont="1" applyFill="1" applyBorder="1" applyAlignment="1">
      <alignment horizontal="left" vertical="center"/>
    </xf>
    <xf numFmtId="0" fontId="67" fillId="37" borderId="56" xfId="43" applyFont="1" applyFill="1" applyBorder="1" applyAlignment="1" applyProtection="1">
      <alignment horizontal="left" vertical="center" wrapText="1"/>
      <protection/>
    </xf>
    <xf numFmtId="0" fontId="67" fillId="37" borderId="57" xfId="43" applyFont="1" applyFill="1" applyBorder="1" applyAlignment="1" applyProtection="1">
      <alignment horizontal="left" vertical="center" wrapText="1"/>
      <protection/>
    </xf>
    <xf numFmtId="0" fontId="67" fillId="37" borderId="58" xfId="43"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3" borderId="51"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49" xfId="0" applyFont="1" applyFill="1" applyBorder="1" applyAlignment="1" applyProtection="1">
      <alignment horizontal="left" vertical="center"/>
      <protection/>
    </xf>
    <xf numFmtId="0" fontId="6" fillId="33" borderId="50"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5"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6" borderId="10" xfId="0" applyNumberFormat="1" applyFont="1" applyFill="1" applyBorder="1" applyAlignment="1" applyProtection="1">
      <alignment horizontal="left" vertical="center"/>
      <protection/>
    </xf>
    <xf numFmtId="0" fontId="6" fillId="36" borderId="45" xfId="0" applyNumberFormat="1" applyFont="1" applyFill="1" applyBorder="1" applyAlignment="1" applyProtection="1">
      <alignment horizontal="left" vertical="center"/>
      <protection/>
    </xf>
    <xf numFmtId="0" fontId="6" fillId="33" borderId="52"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53"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5"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22" fillId="33" borderId="40" xfId="0" applyFont="1" applyFill="1" applyBorder="1" applyAlignment="1" applyProtection="1">
      <alignment horizontal="left" vertical="center"/>
      <protection/>
    </xf>
    <xf numFmtId="0" fontId="22" fillId="33" borderId="0" xfId="0" applyFont="1" applyFill="1" applyAlignment="1" applyProtection="1">
      <alignment horizontal="left" vertical="center"/>
      <protection/>
    </xf>
    <xf numFmtId="0" fontId="6" fillId="33" borderId="28"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6" fillId="33" borderId="18"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49" xfId="0" applyFont="1" applyFill="1" applyBorder="1" applyAlignment="1" applyProtection="1">
      <alignment horizontal="center" vertical="center" shrinkToFit="1"/>
      <protection/>
    </xf>
    <xf numFmtId="0" fontId="6" fillId="33" borderId="50" xfId="0" applyFont="1" applyFill="1" applyBorder="1" applyAlignment="1" applyProtection="1">
      <alignment horizontal="center" vertical="center" shrinkToFit="1"/>
      <protection/>
    </xf>
    <xf numFmtId="0" fontId="6" fillId="33" borderId="59" xfId="0" applyFont="1" applyFill="1" applyBorder="1" applyAlignment="1" applyProtection="1">
      <alignment horizontal="left" vertical="center"/>
      <protection/>
    </xf>
    <xf numFmtId="0" fontId="6" fillId="33" borderId="60" xfId="0" applyFont="1" applyFill="1" applyBorder="1" applyAlignment="1" applyProtection="1">
      <alignment horizontal="left" vertical="center"/>
      <protection/>
    </xf>
    <xf numFmtId="0" fontId="68"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8" borderId="60" xfId="0" applyFont="1" applyFill="1" applyBorder="1" applyAlignment="1" applyProtection="1">
      <alignment horizontal="left" vertical="center"/>
      <protection/>
    </xf>
    <xf numFmtId="0" fontId="6" fillId="38" borderId="61"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5" xfId="0" applyNumberFormat="1" applyFont="1" applyBorder="1" applyAlignment="1" applyProtection="1">
      <alignment horizontal="left" vertical="center" shrinkToFit="1"/>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187" fontId="6" fillId="36" borderId="10" xfId="0" applyNumberFormat="1" applyFont="1" applyFill="1" applyBorder="1" applyAlignment="1" applyProtection="1">
      <alignment horizontal="left" vertical="center"/>
      <protection/>
    </xf>
    <xf numFmtId="187" fontId="6" fillId="36" borderId="45"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5" xfId="0" applyNumberFormat="1" applyFont="1" applyFill="1" applyBorder="1" applyAlignment="1" applyProtection="1">
      <alignment horizontal="left" vertical="center"/>
      <protection/>
    </xf>
    <xf numFmtId="0" fontId="14" fillId="0" borderId="62" xfId="0" applyFont="1" applyBorder="1" applyAlignment="1" applyProtection="1">
      <alignment horizontal="center" vertical="center" shrinkToFit="1"/>
      <protection hidden="1"/>
    </xf>
    <xf numFmtId="0" fontId="14" fillId="0" borderId="48" xfId="0" applyFont="1" applyBorder="1" applyAlignment="1" applyProtection="1">
      <alignment horizontal="center" vertical="center" shrinkToFit="1"/>
      <protection hidden="1"/>
    </xf>
    <xf numFmtId="0" fontId="14" fillId="0" borderId="63"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64" xfId="0" applyFont="1" applyBorder="1" applyAlignment="1" applyProtection="1">
      <alignment horizontal="left" vertical="center" wrapText="1"/>
      <protection hidden="1"/>
    </xf>
    <xf numFmtId="0" fontId="8" fillId="0" borderId="65" xfId="0" applyFont="1" applyBorder="1" applyAlignment="1" applyProtection="1">
      <alignment horizontal="left" vertical="center" wrapText="1"/>
      <protection hidden="1"/>
    </xf>
    <xf numFmtId="0" fontId="8" fillId="0" borderId="66"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0" fontId="8" fillId="0" borderId="52"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8" fillId="0" borderId="47"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47"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50" xfId="0" applyFont="1" applyBorder="1" applyAlignment="1" applyProtection="1">
      <alignment horizontal="left" vertical="center"/>
      <protection hidden="1"/>
    </xf>
    <xf numFmtId="0" fontId="17" fillId="0" borderId="67" xfId="0" applyNumberFormat="1" applyFont="1" applyBorder="1" applyAlignment="1" applyProtection="1">
      <alignment horizontal="left" vertical="center" wrapText="1"/>
      <protection hidden="1"/>
    </xf>
    <xf numFmtId="0" fontId="17" fillId="0" borderId="0" xfId="0" applyNumberFormat="1" applyFont="1" applyBorder="1" applyAlignment="1" applyProtection="1">
      <alignment horizontal="left" vertical="center" wrapText="1"/>
      <protection hidden="1"/>
    </xf>
    <xf numFmtId="0" fontId="17" fillId="0" borderId="68" xfId="0" applyNumberFormat="1" applyFont="1" applyBorder="1" applyAlignment="1" applyProtection="1">
      <alignment horizontal="left" vertical="center" wrapText="1"/>
      <protection hidden="1"/>
    </xf>
    <xf numFmtId="0" fontId="17" fillId="0" borderId="31" xfId="0" applyNumberFormat="1" applyFont="1" applyBorder="1" applyAlignment="1" applyProtection="1">
      <alignment horizontal="left" vertical="center" wrapText="1"/>
      <protection hidden="1"/>
    </xf>
    <xf numFmtId="0" fontId="17" fillId="0" borderId="50" xfId="0" applyNumberFormat="1" applyFont="1" applyBorder="1" applyAlignment="1" applyProtection="1">
      <alignment horizontal="left" vertical="center" wrapText="1"/>
      <protection hidden="1"/>
    </xf>
    <xf numFmtId="0" fontId="17" fillId="0" borderId="54"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3" fontId="17" fillId="0" borderId="47" xfId="0" applyNumberFormat="1" applyFont="1" applyBorder="1" applyAlignment="1" applyProtection="1">
      <alignment horizontal="left" vertical="center" shrinkToFit="1"/>
      <protection hidden="1"/>
    </xf>
    <xf numFmtId="183" fontId="17" fillId="0" borderId="14" xfId="0" applyNumberFormat="1" applyFont="1" applyBorder="1" applyAlignment="1" applyProtection="1">
      <alignment horizontal="left" vertical="center" shrinkToFit="1"/>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left"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52"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53"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6" fillId="0" borderId="10" xfId="0" applyFont="1" applyBorder="1" applyAlignment="1" applyProtection="1">
      <alignment horizontal="left" vertical="center" wrapText="1"/>
      <protection hidden="1"/>
    </xf>
    <xf numFmtId="0" fontId="16" fillId="0" borderId="45"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50" xfId="0" applyFont="1" applyBorder="1" applyAlignment="1" applyProtection="1">
      <alignment horizontal="left" vertical="center" indent="1"/>
      <protection hidden="1"/>
    </xf>
    <xf numFmtId="0" fontId="8" fillId="0" borderId="49" xfId="0" applyFont="1" applyBorder="1" applyAlignment="1" applyProtection="1">
      <alignment horizontal="center" vertical="center"/>
      <protection hidden="1"/>
    </xf>
    <xf numFmtId="0" fontId="8" fillId="0" borderId="53"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7"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50"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8" fillId="0" borderId="72" xfId="0" applyFont="1" applyBorder="1" applyAlignment="1" applyProtection="1">
      <alignment horizontal="center" vertical="center" shrinkToFit="1"/>
      <protection hidden="1"/>
    </xf>
    <xf numFmtId="0" fontId="8" fillId="0" borderId="73" xfId="0" applyFont="1" applyBorder="1" applyAlignment="1" applyProtection="1">
      <alignment horizontal="center" vertical="center" shrinkToFit="1"/>
      <protection hidden="1"/>
    </xf>
    <xf numFmtId="182" fontId="9" fillId="0" borderId="37" xfId="0" applyNumberFormat="1" applyFont="1" applyBorder="1" applyAlignment="1" applyProtection="1">
      <alignment horizontal="right" vertical="center"/>
      <protection hidden="1"/>
    </xf>
    <xf numFmtId="0" fontId="10" fillId="0" borderId="0" xfId="0" applyFont="1" applyBorder="1" applyAlignment="1" applyProtection="1">
      <alignment horizontal="left" vertical="center" wrapText="1" shrinkToFit="1"/>
      <protection hidden="1"/>
    </xf>
    <xf numFmtId="0" fontId="10" fillId="0" borderId="50"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4"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76"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3" xfId="0" applyFont="1" applyBorder="1" applyAlignment="1" applyProtection="1">
      <alignment horizontal="left" vertical="center"/>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textRotation="255"/>
      <protection hidden="1"/>
    </xf>
    <xf numFmtId="0" fontId="14" fillId="0" borderId="13" xfId="0" applyFont="1" applyBorder="1" applyAlignment="1" applyProtection="1">
      <alignment horizontal="left" vertical="center" shrinkToFit="1"/>
      <protection hidden="1"/>
    </xf>
    <xf numFmtId="0" fontId="14" fillId="0" borderId="80" xfId="0" applyFont="1" applyBorder="1" applyAlignment="1" applyProtection="1">
      <alignment horizontal="left"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shrinkToFit="1"/>
      <protection hidden="1"/>
    </xf>
    <xf numFmtId="0" fontId="17" fillId="0" borderId="45" xfId="0" applyFont="1" applyBorder="1" applyAlignment="1" applyProtection="1">
      <alignment horizontal="left" vertical="center" shrinkToFit="1"/>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5" fillId="0" borderId="33" xfId="0" applyFont="1" applyBorder="1" applyAlignment="1" applyProtection="1">
      <alignment horizontal="left" vertical="center" shrinkToFit="1"/>
      <protection hidden="1"/>
    </xf>
    <xf numFmtId="0" fontId="15" fillId="0" borderId="74"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protection hidden="1"/>
    </xf>
    <xf numFmtId="0" fontId="9" fillId="0" borderId="65"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9" fillId="0" borderId="0" xfId="0" applyFont="1" applyBorder="1" applyAlignment="1" applyProtection="1">
      <alignment horizontal="right" vertical="center" shrinkToFit="1"/>
      <protection hidden="1"/>
    </xf>
    <xf numFmtId="0" fontId="15" fillId="0" borderId="0" xfId="0" applyFont="1" applyBorder="1" applyAlignment="1" applyProtection="1">
      <alignment horizontal="center" vertical="center" shrinkToFit="1"/>
      <protection hidden="1"/>
    </xf>
    <xf numFmtId="0" fontId="15" fillId="0" borderId="91" xfId="0" applyFont="1" applyBorder="1" applyAlignment="1" applyProtection="1">
      <alignment horizontal="center" vertical="center" shrinkToFit="1"/>
      <protection hidden="1"/>
    </xf>
    <xf numFmtId="0" fontId="18"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49"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5" fillId="0" borderId="47"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0" fillId="0" borderId="10"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219075</xdr:rowOff>
    </xdr:to>
    <xdr:sp macro="[0]!Macro2">
      <xdr:nvSpPr>
        <xdr:cNvPr id="1" name="角丸四角形 1"/>
        <xdr:cNvSpPr>
          <a:spLocks/>
        </xdr:cNvSpPr>
      </xdr:nvSpPr>
      <xdr:spPr>
        <a:xfrm>
          <a:off x="190500" y="523875"/>
          <a:ext cx="1666875" cy="4476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9525</xdr:colOff>
      <xdr:row>2</xdr:row>
      <xdr:rowOff>66675</xdr:rowOff>
    </xdr:from>
    <xdr:to>
      <xdr:col>4</xdr:col>
      <xdr:colOff>1247775</xdr:colOff>
      <xdr:row>3</xdr:row>
      <xdr:rowOff>219075</xdr:rowOff>
    </xdr:to>
    <xdr:sp macro="[0]!印刷シート例を見る">
      <xdr:nvSpPr>
        <xdr:cNvPr id="2" name="角丸四角形 2"/>
        <xdr:cNvSpPr>
          <a:spLocks/>
        </xdr:cNvSpPr>
      </xdr:nvSpPr>
      <xdr:spPr>
        <a:xfrm>
          <a:off x="1990725" y="514350"/>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48</xdr:row>
      <xdr:rowOff>342900</xdr:rowOff>
    </xdr:from>
    <xdr:to>
      <xdr:col>3</xdr:col>
      <xdr:colOff>142875</xdr:colOff>
      <xdr:row>49</xdr:row>
      <xdr:rowOff>47625</xdr:rowOff>
    </xdr:to>
    <xdr:sp macro="[0]!記入シートに戻る">
      <xdr:nvSpPr>
        <xdr:cNvPr id="1" name="角丸四角形 1"/>
        <xdr:cNvSpPr>
          <a:spLocks/>
        </xdr:cNvSpPr>
      </xdr:nvSpPr>
      <xdr:spPr>
        <a:xfrm>
          <a:off x="304800" y="14849475"/>
          <a:ext cx="1819275" cy="5619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0</xdr:col>
      <xdr:colOff>95250</xdr:colOff>
      <xdr:row>1</xdr:row>
      <xdr:rowOff>152400</xdr:rowOff>
    </xdr:from>
    <xdr:to>
      <xdr:col>2</xdr:col>
      <xdr:colOff>695325</xdr:colOff>
      <xdr:row>2</xdr:row>
      <xdr:rowOff>219075</xdr:rowOff>
    </xdr:to>
    <xdr:sp macro="[0]!記入シートに戻る">
      <xdr:nvSpPr>
        <xdr:cNvPr id="2" name="角丸四角形 2"/>
        <xdr:cNvSpPr>
          <a:spLocks noChangeAspect="1"/>
        </xdr:cNvSpPr>
      </xdr:nvSpPr>
      <xdr:spPr>
        <a:xfrm>
          <a:off x="95250" y="295275"/>
          <a:ext cx="1438275" cy="3714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2</xdr:col>
      <xdr:colOff>809625</xdr:colOff>
      <xdr:row>1</xdr:row>
      <xdr:rowOff>171450</xdr:rowOff>
    </xdr:from>
    <xdr:to>
      <xdr:col>4</xdr:col>
      <xdr:colOff>628650</xdr:colOff>
      <xdr:row>2</xdr:row>
      <xdr:rowOff>228600</xdr:rowOff>
    </xdr:to>
    <xdr:sp macro="[0]!印刷シート例を見る">
      <xdr:nvSpPr>
        <xdr:cNvPr id="3" name="角丸四角形 4"/>
        <xdr:cNvSpPr>
          <a:spLocks/>
        </xdr:cNvSpPr>
      </xdr:nvSpPr>
      <xdr:spPr>
        <a:xfrm>
          <a:off x="1647825" y="314325"/>
          <a:ext cx="1514475"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85725</xdr:colOff>
      <xdr:row>35</xdr:row>
      <xdr:rowOff>142875</xdr:rowOff>
    </xdr:from>
    <xdr:to>
      <xdr:col>3</xdr:col>
      <xdr:colOff>371475</xdr:colOff>
      <xdr:row>37</xdr:row>
      <xdr:rowOff>152400</xdr:rowOff>
    </xdr:to>
    <xdr:sp macro="[0]!記入シートに戻る">
      <xdr:nvSpPr>
        <xdr:cNvPr id="2" name="角丸四角形 2"/>
        <xdr:cNvSpPr>
          <a:spLocks/>
        </xdr:cNvSpPr>
      </xdr:nvSpPr>
      <xdr:spPr>
        <a:xfrm>
          <a:off x="85725" y="8705850"/>
          <a:ext cx="1790700"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C3" sqref="C3"/>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26" width="16.25390625" style="1" customWidth="1"/>
    <col min="27" max="30" width="10.625" style="0" customWidth="1"/>
  </cols>
  <sheetData>
    <row r="1" spans="1:26" ht="21.75" customHeight="1">
      <c r="A1" s="160" t="s">
        <v>217</v>
      </c>
      <c r="B1" s="160"/>
      <c r="C1" s="160"/>
      <c r="D1" s="160"/>
      <c r="E1" s="160"/>
      <c r="F1" s="160"/>
      <c r="G1" s="31"/>
      <c r="H1" s="31"/>
      <c r="I1" s="31"/>
      <c r="J1" s="31"/>
      <c r="K1" s="31"/>
      <c r="L1" s="31"/>
      <c r="M1" s="31"/>
      <c r="N1" s="31"/>
      <c r="O1" s="31"/>
      <c r="P1" s="31"/>
      <c r="Q1" s="31"/>
      <c r="R1" s="31"/>
      <c r="S1" s="31"/>
      <c r="T1" s="31"/>
      <c r="U1" s="31"/>
      <c r="V1" s="31"/>
      <c r="W1" s="31"/>
      <c r="X1" s="31"/>
      <c r="Y1" s="31"/>
      <c r="Z1" s="31"/>
    </row>
    <row r="2" spans="1:39" ht="41.25" customHeight="1">
      <c r="A2" s="31"/>
      <c r="B2" s="128" t="s">
        <v>8</v>
      </c>
      <c r="C2" s="115" t="s">
        <v>161</v>
      </c>
      <c r="D2" s="115" t="s">
        <v>162</v>
      </c>
      <c r="E2" s="115" t="s">
        <v>163</v>
      </c>
      <c r="F2" s="115" t="s">
        <v>164</v>
      </c>
      <c r="G2" s="115" t="s">
        <v>165</v>
      </c>
      <c r="H2" s="115" t="s">
        <v>166</v>
      </c>
      <c r="I2" s="115" t="s">
        <v>167</v>
      </c>
      <c r="J2" s="128" t="s">
        <v>24</v>
      </c>
      <c r="K2" s="115" t="s">
        <v>168</v>
      </c>
      <c r="L2" s="115" t="s">
        <v>169</v>
      </c>
      <c r="M2" s="115" t="s">
        <v>170</v>
      </c>
      <c r="N2" s="115" t="s">
        <v>171</v>
      </c>
      <c r="O2" s="115" t="s">
        <v>172</v>
      </c>
      <c r="P2" s="115" t="s">
        <v>173</v>
      </c>
      <c r="Q2" s="115" t="s">
        <v>174</v>
      </c>
      <c r="R2" s="115" t="s">
        <v>175</v>
      </c>
      <c r="S2" s="115" t="s">
        <v>176</v>
      </c>
      <c r="T2" s="115" t="s">
        <v>177</v>
      </c>
      <c r="U2" s="115" t="s">
        <v>178</v>
      </c>
      <c r="V2" s="115" t="s">
        <v>179</v>
      </c>
      <c r="W2" s="115" t="s">
        <v>180</v>
      </c>
      <c r="X2" s="115" t="s">
        <v>181</v>
      </c>
      <c r="Y2" s="115" t="s">
        <v>182</v>
      </c>
      <c r="Z2" s="115" t="s">
        <v>183</v>
      </c>
      <c r="AA2" s="116" t="s">
        <v>184</v>
      </c>
      <c r="AB2" s="116" t="s">
        <v>32</v>
      </c>
      <c r="AC2" s="116" t="s">
        <v>185</v>
      </c>
      <c r="AD2" s="116" t="s">
        <v>32</v>
      </c>
      <c r="AE2" s="116" t="s">
        <v>186</v>
      </c>
      <c r="AF2" s="116" t="s">
        <v>187</v>
      </c>
      <c r="AG2" s="116" t="s">
        <v>188</v>
      </c>
      <c r="AH2" s="116" t="s">
        <v>189</v>
      </c>
      <c r="AI2" s="116" t="s">
        <v>190</v>
      </c>
      <c r="AJ2" s="116" t="s">
        <v>191</v>
      </c>
      <c r="AK2" s="116" t="s">
        <v>192</v>
      </c>
      <c r="AL2" s="116" t="s">
        <v>193</v>
      </c>
      <c r="AM2" s="129" t="s">
        <v>194</v>
      </c>
    </row>
    <row r="3" spans="1:38" s="107" customFormat="1" ht="37.5" customHeight="1">
      <c r="A3" s="108"/>
      <c r="B3" s="109">
        <f>'記入シート'!$E$9</f>
        <v>0</v>
      </c>
      <c r="C3" s="109"/>
      <c r="D3" s="109">
        <f>'記入シート'!$E$10</f>
        <v>0</v>
      </c>
      <c r="E3" s="109">
        <f>'記入シート'!E11</f>
        <v>0</v>
      </c>
      <c r="F3" s="111">
        <f>'記入シート'!E12</f>
        <v>0</v>
      </c>
      <c r="G3" s="110">
        <f>'記入シート'!E13</f>
        <v>0</v>
      </c>
      <c r="H3" s="110">
        <f>'記入シート'!E14</f>
        <v>0</v>
      </c>
      <c r="I3" s="110">
        <f>'記入シート'!E15</f>
        <v>0</v>
      </c>
      <c r="J3" s="109">
        <f>'記入シート'!E17</f>
        <v>0</v>
      </c>
      <c r="K3" s="109">
        <f>'記入シート'!E18</f>
        <v>0</v>
      </c>
      <c r="L3" s="109" t="str">
        <f>IF('記入シート'!E9="中学校の部A部門","11,000","9,000")</f>
        <v>9,000</v>
      </c>
      <c r="M3" s="109">
        <f>'記入シート'!E38</f>
        <v>0</v>
      </c>
      <c r="N3" s="109">
        <f>M3*800</f>
        <v>0</v>
      </c>
      <c r="O3" s="109">
        <f>'記入シート'!E39</f>
        <v>0</v>
      </c>
      <c r="P3" s="109">
        <f>O3*800</f>
        <v>0</v>
      </c>
      <c r="Q3" s="109">
        <f>'記入シート'!$E$40</f>
        <v>0</v>
      </c>
      <c r="R3" s="109">
        <f>Q3*2000</f>
        <v>0</v>
      </c>
      <c r="S3" s="109">
        <v>240</v>
      </c>
      <c r="T3" s="109">
        <f>L3+N3+P3+R3+S3</f>
        <v>9240</v>
      </c>
      <c r="U3" s="109">
        <f>'記入シート'!E41</f>
        <v>0</v>
      </c>
      <c r="V3" s="109">
        <f>'記入シート'!E42</f>
        <v>0</v>
      </c>
      <c r="W3" s="109">
        <v>20</v>
      </c>
      <c r="X3" s="109">
        <f>M3+1</f>
        <v>1</v>
      </c>
      <c r="Y3" s="109">
        <f>X3+O3</f>
        <v>1</v>
      </c>
      <c r="Z3" s="109">
        <v>5</v>
      </c>
      <c r="AA3" s="112">
        <f>'記入シート'!E43</f>
        <v>0</v>
      </c>
      <c r="AB3" s="113">
        <f>'記入シート'!E44</f>
        <v>0</v>
      </c>
      <c r="AC3" s="113">
        <f>'記入シート'!E45</f>
        <v>0</v>
      </c>
      <c r="AD3" s="113">
        <f>'記入シート'!E46</f>
        <v>0</v>
      </c>
      <c r="AE3" s="114">
        <f>'記入シート'!E36</f>
        <v>0</v>
      </c>
      <c r="AF3" s="114">
        <f>IF('記入シート'!E23="","",'記入シート'!E23)</f>
      </c>
      <c r="AG3" s="114">
        <f>'記入シート'!E24</f>
        <v>0</v>
      </c>
      <c r="AH3" s="114">
        <f>'記入シート'!E26</f>
        <v>0</v>
      </c>
      <c r="AI3" s="114">
        <f>'記入シート'!E27</f>
        <v>0</v>
      </c>
      <c r="AJ3" s="114">
        <f>'記入シート'!E29</f>
        <v>0</v>
      </c>
      <c r="AK3" s="114">
        <f>'記入シート'!E30</f>
        <v>0</v>
      </c>
      <c r="AL3" s="114">
        <f>'記入シート'!E32</f>
        <v>0</v>
      </c>
    </row>
    <row r="4" spans="1:26" ht="13.5">
      <c r="A4" s="31"/>
      <c r="B4" s="31"/>
      <c r="C4" s="76" t="s">
        <v>199</v>
      </c>
      <c r="D4" s="31">
        <f>CONCATENATE('記入シート'!E19,'記入シート'!E20,'記入シート'!E21)</f>
      </c>
      <c r="E4" s="31"/>
      <c r="F4" s="31"/>
      <c r="G4" s="31"/>
      <c r="H4" s="31"/>
      <c r="I4" s="31"/>
      <c r="J4" s="31"/>
      <c r="K4" s="31"/>
      <c r="L4" s="31"/>
      <c r="M4" s="31"/>
      <c r="N4" s="31"/>
      <c r="O4" s="31"/>
      <c r="P4" s="31"/>
      <c r="Q4" s="31"/>
      <c r="R4" s="31"/>
      <c r="S4" s="31"/>
      <c r="T4" s="31"/>
      <c r="U4" s="31"/>
      <c r="V4" s="31"/>
      <c r="W4" s="31"/>
      <c r="X4" s="31"/>
      <c r="Y4" s="31"/>
      <c r="Z4" s="31"/>
    </row>
    <row r="5" spans="1:26" ht="13.5">
      <c r="A5" s="31"/>
      <c r="B5" s="76"/>
      <c r="C5" s="76" t="s">
        <v>223</v>
      </c>
      <c r="D5" s="31">
        <f>'記入シート'!E22</f>
        <v>0</v>
      </c>
      <c r="E5" s="31"/>
      <c r="F5" s="31"/>
      <c r="G5" s="31"/>
      <c r="H5" s="31"/>
      <c r="I5" s="31"/>
      <c r="J5" s="31"/>
      <c r="K5" s="31"/>
      <c r="L5" s="31"/>
      <c r="M5" s="31"/>
      <c r="N5" s="31"/>
      <c r="O5" s="31"/>
      <c r="P5" s="31"/>
      <c r="Q5" s="31"/>
      <c r="R5" s="31"/>
      <c r="S5" s="31"/>
      <c r="T5" s="31"/>
      <c r="U5" s="31"/>
      <c r="V5" s="31"/>
      <c r="W5" s="31"/>
      <c r="X5" s="31"/>
      <c r="Y5" s="31"/>
      <c r="Z5" s="31"/>
    </row>
    <row r="6" spans="1:26" ht="13.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3.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3.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3.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password="EEAB"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8"/>
  <sheetViews>
    <sheetView tabSelected="1" view="pageBreakPreview" zoomScale="70" zoomScaleNormal="75" zoomScaleSheetLayoutView="70" zoomScalePageLayoutView="0" workbookViewId="0" topLeftCell="A1">
      <selection activeCell="E21" sqref="E21:F21"/>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hidden="1" customWidth="1"/>
    <col min="14" max="23" width="9.00390625" style="1" hidden="1" customWidth="1"/>
    <col min="2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236</v>
      </c>
      <c r="B2" s="199"/>
      <c r="C2" s="199"/>
      <c r="D2" s="199"/>
      <c r="E2" s="199"/>
      <c r="F2" s="199"/>
      <c r="G2" s="199"/>
      <c r="H2" s="199"/>
      <c r="I2" s="199"/>
      <c r="J2" s="199"/>
      <c r="K2" s="199"/>
      <c r="L2" s="5"/>
      <c r="N2" s="1" t="s">
        <v>0</v>
      </c>
      <c r="P2" t="s">
        <v>26</v>
      </c>
      <c r="Q2" t="s">
        <v>41</v>
      </c>
    </row>
    <row r="3" spans="1:17" ht="24" customHeight="1">
      <c r="A3" s="204" t="s">
        <v>218</v>
      </c>
      <c r="B3" s="204"/>
      <c r="C3" s="204"/>
      <c r="D3" s="204"/>
      <c r="E3" s="204"/>
      <c r="F3" s="204"/>
      <c r="G3" s="204"/>
      <c r="H3" s="204"/>
      <c r="I3" s="204"/>
      <c r="J3" s="204"/>
      <c r="K3" s="204"/>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6" t="s">
        <v>99</v>
      </c>
      <c r="C5" s="97"/>
      <c r="D5" s="97"/>
      <c r="E5" s="97"/>
      <c r="F5" s="97"/>
      <c r="G5" s="97"/>
      <c r="H5" s="97"/>
      <c r="I5" s="98"/>
      <c r="J5" s="8"/>
      <c r="K5" s="4"/>
      <c r="L5" s="6"/>
      <c r="P5" t="s">
        <v>28</v>
      </c>
      <c r="Q5" t="s">
        <v>45</v>
      </c>
    </row>
    <row r="6" spans="1:17" ht="15" customHeight="1">
      <c r="A6" s="4"/>
      <c r="B6" s="99" t="s">
        <v>98</v>
      </c>
      <c r="C6" s="100"/>
      <c r="D6" s="100"/>
      <c r="E6" s="100"/>
      <c r="F6" s="100"/>
      <c r="G6" s="100"/>
      <c r="H6" s="100"/>
      <c r="I6" s="101"/>
      <c r="J6" s="8"/>
      <c r="K6" s="4"/>
      <c r="L6" s="6"/>
      <c r="P6" t="s">
        <v>29</v>
      </c>
      <c r="Q6" t="s">
        <v>46</v>
      </c>
    </row>
    <row r="7" spans="1:17" ht="15" customHeight="1">
      <c r="A7" s="4"/>
      <c r="B7" s="207" t="s">
        <v>160</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40</v>
      </c>
      <c r="H9" s="8"/>
      <c r="I9" s="8"/>
      <c r="J9" s="8"/>
      <c r="K9" s="8"/>
      <c r="L9" s="8"/>
      <c r="N9" s="9" t="str">
        <f>IF(ISTEXT(E9),$N$2,$N$3)</f>
        <v>ＮＧ</v>
      </c>
      <c r="P9" s="7">
        <f>COUNTIF(N9:N47,$N$2)</f>
        <v>0</v>
      </c>
      <c r="R9" s="7" t="s">
        <v>47</v>
      </c>
      <c r="S9" s="7" t="s">
        <v>48</v>
      </c>
      <c r="T9" s="7" t="s">
        <v>52</v>
      </c>
      <c r="U9" s="7" t="s">
        <v>49</v>
      </c>
      <c r="V9" s="7" t="s">
        <v>50</v>
      </c>
      <c r="W9" s="7" t="s">
        <v>51</v>
      </c>
    </row>
    <row r="10" spans="1:16" s="7" customFormat="1" ht="24" customHeight="1">
      <c r="A10" s="8"/>
      <c r="B10" s="174" t="s">
        <v>3</v>
      </c>
      <c r="C10" s="175"/>
      <c r="D10" s="175"/>
      <c r="E10" s="205"/>
      <c r="F10" s="206"/>
      <c r="G10" s="10" t="s">
        <v>4</v>
      </c>
      <c r="H10" s="10"/>
      <c r="I10" s="8"/>
      <c r="J10" s="8"/>
      <c r="K10" s="8"/>
      <c r="L10" s="8"/>
      <c r="N10" s="9" t="str">
        <f aca="true" t="shared" si="0" ref="N10:N33">IF(ISTEXT(E10),$N$2,$N$3)</f>
        <v>ＮＧ</v>
      </c>
      <c r="P10" s="7" t="e">
        <f>COUNTIF(#REF!,N2)</f>
        <v>#REF!</v>
      </c>
    </row>
    <row r="11" spans="1:16" s="7" customFormat="1" ht="24" customHeight="1">
      <c r="A11" s="8"/>
      <c r="B11" s="174" t="s">
        <v>5</v>
      </c>
      <c r="C11" s="175"/>
      <c r="D11" s="175"/>
      <c r="E11" s="181"/>
      <c r="F11" s="182"/>
      <c r="G11" s="10"/>
      <c r="H11" s="10"/>
      <c r="I11" s="8"/>
      <c r="J11" s="8"/>
      <c r="K11" s="8"/>
      <c r="L11" s="8"/>
      <c r="N11" s="9" t="str">
        <f t="shared" si="0"/>
        <v>ＮＧ</v>
      </c>
      <c r="P11" s="7" t="e">
        <f>COUNTIF(#REF!,$N$2)</f>
        <v>#REF!</v>
      </c>
    </row>
    <row r="12" spans="1:14" s="7" customFormat="1" ht="24" customHeight="1">
      <c r="A12" s="8"/>
      <c r="B12" s="174" t="s">
        <v>108</v>
      </c>
      <c r="C12" s="175"/>
      <c r="D12" s="175"/>
      <c r="E12" s="181"/>
      <c r="F12" s="182"/>
      <c r="G12" s="10" t="s">
        <v>7</v>
      </c>
      <c r="H12" s="10"/>
      <c r="I12" s="8"/>
      <c r="J12" s="8"/>
      <c r="K12" s="8"/>
      <c r="L12" s="8"/>
      <c r="N12" s="9"/>
    </row>
    <row r="13" spans="1:14" s="7" customFormat="1" ht="24" customHeight="1">
      <c r="A13" s="8"/>
      <c r="B13" s="174" t="s">
        <v>109</v>
      </c>
      <c r="C13" s="175"/>
      <c r="D13" s="175"/>
      <c r="E13" s="181"/>
      <c r="F13" s="182"/>
      <c r="G13" s="10" t="s">
        <v>115</v>
      </c>
      <c r="H13" s="10"/>
      <c r="I13" s="8"/>
      <c r="J13" s="8"/>
      <c r="K13" s="8"/>
      <c r="L13" s="8"/>
      <c r="N13" s="9"/>
    </row>
    <row r="14" spans="1:14" s="7" customFormat="1" ht="24" customHeight="1">
      <c r="A14" s="8"/>
      <c r="B14" s="174" t="s">
        <v>110</v>
      </c>
      <c r="C14" s="175"/>
      <c r="D14" s="175"/>
      <c r="E14" s="181"/>
      <c r="F14" s="182"/>
      <c r="G14" s="10"/>
      <c r="H14" s="10"/>
      <c r="I14" s="8"/>
      <c r="J14" s="8"/>
      <c r="K14" s="8"/>
      <c r="L14" s="8"/>
      <c r="N14" s="9"/>
    </row>
    <row r="15" spans="1:14" s="7" customFormat="1" ht="24" customHeight="1">
      <c r="A15" s="8"/>
      <c r="B15" s="174" t="s">
        <v>111</v>
      </c>
      <c r="C15" s="175"/>
      <c r="D15" s="175"/>
      <c r="E15" s="181"/>
      <c r="F15" s="182"/>
      <c r="G15" s="10"/>
      <c r="H15" s="10"/>
      <c r="I15" s="8"/>
      <c r="J15" s="8"/>
      <c r="K15" s="8"/>
      <c r="L15" s="8"/>
      <c r="N15" s="9"/>
    </row>
    <row r="16" spans="1:14" s="7" customFormat="1" ht="24" customHeight="1">
      <c r="A16" s="8"/>
      <c r="B16" s="174" t="s">
        <v>112</v>
      </c>
      <c r="C16" s="175"/>
      <c r="D16" s="175"/>
      <c r="E16" s="181"/>
      <c r="F16" s="182"/>
      <c r="G16" s="10"/>
      <c r="H16" s="10"/>
      <c r="I16" s="8"/>
      <c r="J16" s="8"/>
      <c r="K16" s="8"/>
      <c r="L16" s="8"/>
      <c r="N16" s="9"/>
    </row>
    <row r="17" spans="1:14" s="7" customFormat="1" ht="24" customHeight="1">
      <c r="A17" s="8"/>
      <c r="B17" s="174" t="s">
        <v>113</v>
      </c>
      <c r="C17" s="175"/>
      <c r="D17" s="175"/>
      <c r="E17" s="181"/>
      <c r="F17" s="182"/>
      <c r="G17" s="10"/>
      <c r="H17" s="10"/>
      <c r="I17" s="8"/>
      <c r="J17" s="8"/>
      <c r="K17" s="8"/>
      <c r="L17" s="8"/>
      <c r="N17" s="9"/>
    </row>
    <row r="18" spans="1:14" s="7" customFormat="1" ht="24" customHeight="1">
      <c r="A18" s="8"/>
      <c r="B18" s="174" t="s">
        <v>114</v>
      </c>
      <c r="C18" s="175"/>
      <c r="D18" s="175"/>
      <c r="E18" s="181"/>
      <c r="F18" s="182"/>
      <c r="G18" s="106" t="s">
        <v>116</v>
      </c>
      <c r="H18" s="10"/>
      <c r="I18" s="8"/>
      <c r="J18" s="8"/>
      <c r="K18" s="8"/>
      <c r="L18" s="8"/>
      <c r="N18" s="9"/>
    </row>
    <row r="19" spans="1:14" s="7" customFormat="1" ht="24" customHeight="1">
      <c r="A19" s="8"/>
      <c r="B19" s="166" t="s">
        <v>195</v>
      </c>
      <c r="C19" s="167"/>
      <c r="D19" s="52" t="s">
        <v>196</v>
      </c>
      <c r="E19" s="181"/>
      <c r="F19" s="182"/>
      <c r="G19" s="162" t="s">
        <v>219</v>
      </c>
      <c r="H19" s="163"/>
      <c r="I19" s="163"/>
      <c r="J19" s="8"/>
      <c r="K19" s="8"/>
      <c r="L19" s="8"/>
      <c r="N19" s="9"/>
    </row>
    <row r="20" spans="1:14" s="7" customFormat="1" ht="24" customHeight="1">
      <c r="A20" s="8"/>
      <c r="B20" s="168"/>
      <c r="C20" s="169"/>
      <c r="D20" s="52" t="s">
        <v>197</v>
      </c>
      <c r="E20" s="172"/>
      <c r="F20" s="173"/>
      <c r="G20" s="162"/>
      <c r="H20" s="163"/>
      <c r="I20" s="163"/>
      <c r="J20" s="8"/>
      <c r="K20" s="8"/>
      <c r="L20" s="8"/>
      <c r="N20" s="9"/>
    </row>
    <row r="21" spans="1:14" s="7" customFormat="1" ht="24" customHeight="1">
      <c r="A21" s="8"/>
      <c r="B21" s="170"/>
      <c r="C21" s="171"/>
      <c r="D21" s="52" t="s">
        <v>198</v>
      </c>
      <c r="E21" s="172"/>
      <c r="F21" s="173"/>
      <c r="G21" s="162"/>
      <c r="H21" s="163"/>
      <c r="I21" s="163"/>
      <c r="J21" s="8"/>
      <c r="K21" s="8"/>
      <c r="L21" s="8"/>
      <c r="N21" s="9"/>
    </row>
    <row r="22" spans="1:14" s="7" customFormat="1" ht="24" customHeight="1">
      <c r="A22" s="8"/>
      <c r="B22" s="174" t="s">
        <v>221</v>
      </c>
      <c r="C22" s="175"/>
      <c r="D22" s="175"/>
      <c r="E22" s="181"/>
      <c r="F22" s="182"/>
      <c r="G22" s="106" t="s">
        <v>222</v>
      </c>
      <c r="H22" s="161"/>
      <c r="I22" s="161"/>
      <c r="J22" s="8"/>
      <c r="K22" s="8"/>
      <c r="L22" s="8"/>
      <c r="N22" s="9"/>
    </row>
    <row r="23" spans="1:21" s="7" customFormat="1" ht="24" customHeight="1">
      <c r="A23" s="8"/>
      <c r="B23" s="174" t="s">
        <v>53</v>
      </c>
      <c r="C23" s="175"/>
      <c r="D23" s="175"/>
      <c r="E23" s="211"/>
      <c r="F23" s="212"/>
      <c r="G23" s="10" t="s">
        <v>54</v>
      </c>
      <c r="H23" s="10"/>
      <c r="I23" s="8"/>
      <c r="J23" s="8"/>
      <c r="K23" s="8"/>
      <c r="L23" s="8"/>
      <c r="N23" s="9" t="str">
        <f t="shared" si="0"/>
        <v>ＮＧ</v>
      </c>
      <c r="P23" s="7" t="s">
        <v>47</v>
      </c>
      <c r="Q23" s="7">
        <v>11000</v>
      </c>
      <c r="U23" s="90">
        <f>TIME(,12,0)</f>
        <v>0.008333333333333333</v>
      </c>
    </row>
    <row r="24" spans="1:21" s="7" customFormat="1" ht="24" customHeight="1">
      <c r="A24" s="8"/>
      <c r="B24" s="178" t="s">
        <v>85</v>
      </c>
      <c r="C24" s="179"/>
      <c r="D24" s="180"/>
      <c r="E24" s="181"/>
      <c r="F24" s="182"/>
      <c r="G24" s="10" t="s">
        <v>106</v>
      </c>
      <c r="H24" s="10"/>
      <c r="I24" s="8"/>
      <c r="J24" s="8"/>
      <c r="K24" s="8"/>
      <c r="L24" s="8"/>
      <c r="N24" s="9" t="str">
        <f t="shared" si="0"/>
        <v>ＮＧ</v>
      </c>
      <c r="P24" s="7" t="s">
        <v>48</v>
      </c>
      <c r="Q24" s="7">
        <v>9000</v>
      </c>
      <c r="U24" s="90">
        <f>TIME(,11,30)</f>
        <v>0.007986111111111112</v>
      </c>
    </row>
    <row r="25" spans="1:21" s="7" customFormat="1" ht="24" customHeight="1">
      <c r="A25" s="8"/>
      <c r="B25" s="178" t="s">
        <v>84</v>
      </c>
      <c r="C25" s="179"/>
      <c r="D25" s="180"/>
      <c r="E25" s="181"/>
      <c r="F25" s="182"/>
      <c r="G25" s="10"/>
      <c r="H25" s="10"/>
      <c r="I25" s="8"/>
      <c r="J25" s="8"/>
      <c r="K25" s="8"/>
      <c r="L25" s="8"/>
      <c r="N25" s="9" t="str">
        <f t="shared" si="0"/>
        <v>ＮＧ</v>
      </c>
      <c r="P25" s="7" t="s">
        <v>52</v>
      </c>
      <c r="Q25" s="7">
        <v>9000</v>
      </c>
      <c r="U25" s="90">
        <f>TIME(,11,0)</f>
        <v>0.007638888888888889</v>
      </c>
    </row>
    <row r="26" spans="1:21" s="7" customFormat="1" ht="24" customHeight="1">
      <c r="A26" s="8"/>
      <c r="B26" s="178" t="s">
        <v>83</v>
      </c>
      <c r="C26" s="179"/>
      <c r="D26" s="180"/>
      <c r="E26" s="181"/>
      <c r="F26" s="182"/>
      <c r="G26" s="10" t="s">
        <v>117</v>
      </c>
      <c r="H26" s="10"/>
      <c r="I26" s="8"/>
      <c r="J26" s="8"/>
      <c r="K26" s="8"/>
      <c r="L26" s="8"/>
      <c r="N26" s="9" t="str">
        <f t="shared" si="0"/>
        <v>ＮＧ</v>
      </c>
      <c r="P26" s="7" t="s">
        <v>49</v>
      </c>
      <c r="Q26" s="7">
        <v>9000</v>
      </c>
      <c r="U26" s="90">
        <f>TIME(,10,30)</f>
        <v>0.007291666666666666</v>
      </c>
    </row>
    <row r="27" spans="1:21" s="7" customFormat="1" ht="24" customHeight="1">
      <c r="A27" s="8"/>
      <c r="B27" s="178" t="s">
        <v>118</v>
      </c>
      <c r="C27" s="179"/>
      <c r="D27" s="180"/>
      <c r="E27" s="181"/>
      <c r="F27" s="182"/>
      <c r="G27" s="10" t="s">
        <v>119</v>
      </c>
      <c r="H27" s="10"/>
      <c r="I27" s="8"/>
      <c r="J27" s="8"/>
      <c r="K27" s="8"/>
      <c r="L27" s="8"/>
      <c r="N27" s="9" t="str">
        <f t="shared" si="0"/>
        <v>ＮＧ</v>
      </c>
      <c r="P27" s="7" t="s">
        <v>50</v>
      </c>
      <c r="Q27" s="7">
        <v>9000</v>
      </c>
      <c r="U27" s="90">
        <f>TIME(,10,0)</f>
        <v>0.006944444444444444</v>
      </c>
    </row>
    <row r="28" spans="1:21" s="7" customFormat="1" ht="24" customHeight="1">
      <c r="A28" s="8"/>
      <c r="B28" s="178" t="s">
        <v>86</v>
      </c>
      <c r="C28" s="179"/>
      <c r="D28" s="180"/>
      <c r="E28" s="181"/>
      <c r="F28" s="182"/>
      <c r="G28" s="10"/>
      <c r="H28" s="10"/>
      <c r="I28" s="8"/>
      <c r="J28" s="8"/>
      <c r="K28" s="8"/>
      <c r="L28" s="8"/>
      <c r="N28" s="9" t="str">
        <f t="shared" si="0"/>
        <v>ＮＧ</v>
      </c>
      <c r="P28" s="7" t="s">
        <v>51</v>
      </c>
      <c r="Q28" s="7">
        <v>8000</v>
      </c>
      <c r="U28" s="90">
        <f>TIME(,9,30)</f>
        <v>0.006597222222222222</v>
      </c>
    </row>
    <row r="29" spans="1:21" s="7" customFormat="1" ht="24" customHeight="1">
      <c r="A29" s="8"/>
      <c r="B29" s="178" t="s">
        <v>87</v>
      </c>
      <c r="C29" s="179"/>
      <c r="D29" s="180"/>
      <c r="E29" s="181"/>
      <c r="F29" s="182"/>
      <c r="G29" s="10" t="s">
        <v>120</v>
      </c>
      <c r="H29" s="10"/>
      <c r="I29" s="8"/>
      <c r="J29" s="8"/>
      <c r="K29" s="8"/>
      <c r="L29" s="8"/>
      <c r="N29" s="9" t="str">
        <f t="shared" si="0"/>
        <v>ＮＧ</v>
      </c>
      <c r="U29" s="90">
        <f>TIME(,9,0)</f>
        <v>0.0062499999999999995</v>
      </c>
    </row>
    <row r="30" spans="1:21" s="7" customFormat="1" ht="24" customHeight="1">
      <c r="A30" s="8"/>
      <c r="B30" s="178" t="s">
        <v>88</v>
      </c>
      <c r="C30" s="179"/>
      <c r="D30" s="180"/>
      <c r="E30" s="181"/>
      <c r="F30" s="182"/>
      <c r="G30" s="10" t="s">
        <v>121</v>
      </c>
      <c r="H30" s="10"/>
      <c r="I30" s="8"/>
      <c r="J30" s="8"/>
      <c r="K30" s="8"/>
      <c r="L30" s="8"/>
      <c r="N30" s="9" t="str">
        <f t="shared" si="0"/>
        <v>ＮＧ</v>
      </c>
      <c r="P30" s="7" t="s">
        <v>78</v>
      </c>
      <c r="Q30" s="7" t="s">
        <v>224</v>
      </c>
      <c r="U30" s="90">
        <f>TIME(,8,30)</f>
        <v>0.005902777777777778</v>
      </c>
    </row>
    <row r="31" spans="1:21" s="7" customFormat="1" ht="24" customHeight="1">
      <c r="A31" s="8"/>
      <c r="B31" s="178" t="s">
        <v>89</v>
      </c>
      <c r="C31" s="179"/>
      <c r="D31" s="180"/>
      <c r="E31" s="181"/>
      <c r="F31" s="182"/>
      <c r="G31" s="10"/>
      <c r="H31" s="10"/>
      <c r="I31" s="8"/>
      <c r="J31" s="8"/>
      <c r="K31" s="8"/>
      <c r="L31" s="8"/>
      <c r="N31" s="9" t="str">
        <f t="shared" si="0"/>
        <v>ＮＧ</v>
      </c>
      <c r="P31" s="7" t="s">
        <v>79</v>
      </c>
      <c r="Q31" s="7" t="s">
        <v>225</v>
      </c>
      <c r="U31" s="90">
        <f>TIME(,8,0)</f>
        <v>0.005555555555555556</v>
      </c>
    </row>
    <row r="32" spans="1:21" s="7" customFormat="1" ht="24" customHeight="1">
      <c r="A32" s="8"/>
      <c r="B32" s="178" t="s">
        <v>90</v>
      </c>
      <c r="C32" s="179"/>
      <c r="D32" s="180"/>
      <c r="E32" s="181"/>
      <c r="F32" s="182"/>
      <c r="G32" s="10" t="s">
        <v>120</v>
      </c>
      <c r="H32" s="10"/>
      <c r="I32" s="8"/>
      <c r="J32" s="8"/>
      <c r="K32" s="8"/>
      <c r="L32" s="8"/>
      <c r="N32" s="9" t="str">
        <f t="shared" si="0"/>
        <v>ＮＧ</v>
      </c>
      <c r="P32" s="7" t="s">
        <v>80</v>
      </c>
      <c r="Q32" s="7" t="s">
        <v>226</v>
      </c>
      <c r="U32" s="90">
        <f>TIME(,7,30)</f>
        <v>0.005208333333333333</v>
      </c>
    </row>
    <row r="33" spans="1:21" s="7" customFormat="1" ht="24" customHeight="1">
      <c r="A33" s="8"/>
      <c r="B33" s="178" t="s">
        <v>91</v>
      </c>
      <c r="C33" s="179"/>
      <c r="D33" s="180"/>
      <c r="E33" s="181"/>
      <c r="F33" s="182"/>
      <c r="G33" s="10"/>
      <c r="H33" s="10"/>
      <c r="I33" s="8"/>
      <c r="J33" s="8"/>
      <c r="K33" s="8"/>
      <c r="L33" s="8"/>
      <c r="N33" s="9" t="str">
        <f t="shared" si="0"/>
        <v>ＮＧ</v>
      </c>
      <c r="P33" s="7" t="s">
        <v>81</v>
      </c>
      <c r="Q33" s="7" t="s">
        <v>227</v>
      </c>
      <c r="U33" s="90">
        <f>TIME(,7,0)</f>
        <v>0.004861111111111111</v>
      </c>
    </row>
    <row r="34" spans="1:21" s="7" customFormat="1" ht="24" customHeight="1">
      <c r="A34" s="8"/>
      <c r="B34" s="178" t="s">
        <v>58</v>
      </c>
      <c r="C34" s="179"/>
      <c r="D34" s="180"/>
      <c r="E34" s="195"/>
      <c r="F34" s="196"/>
      <c r="G34" s="162" t="s">
        <v>123</v>
      </c>
      <c r="H34" s="194"/>
      <c r="I34" s="194"/>
      <c r="J34" s="8"/>
      <c r="K34" s="8"/>
      <c r="L34" s="8"/>
      <c r="N34" s="9" t="str">
        <f>IF(ISTEXT(#REF!),$N$2,$N$3)</f>
        <v>ＮＧ</v>
      </c>
      <c r="P34" s="7">
        <v>0</v>
      </c>
      <c r="Q34" s="88" t="s">
        <v>82</v>
      </c>
      <c r="U34" s="90">
        <f>TIME(,6,30)</f>
        <v>0.004513888888888889</v>
      </c>
    </row>
    <row r="35" spans="1:21" s="7" customFormat="1" ht="23.25" customHeight="1">
      <c r="A35" s="8"/>
      <c r="B35" s="178" t="s">
        <v>94</v>
      </c>
      <c r="C35" s="179"/>
      <c r="D35" s="180"/>
      <c r="E35" s="195"/>
      <c r="F35" s="196"/>
      <c r="G35" s="162" t="s">
        <v>107</v>
      </c>
      <c r="H35" s="194"/>
      <c r="I35" s="194"/>
      <c r="J35" s="8"/>
      <c r="K35" s="8"/>
      <c r="L35" s="8"/>
      <c r="N35" s="9" t="str">
        <f aca="true" t="shared" si="1" ref="N35:N47">IF(ISTEXT(E34),$N$2,$N$3)</f>
        <v>ＮＧ</v>
      </c>
      <c r="P35" s="7" t="s">
        <v>92</v>
      </c>
      <c r="U35" s="90">
        <f>TIME(,6,0)</f>
        <v>0.004166666666666667</v>
      </c>
    </row>
    <row r="36" spans="1:21" s="7" customFormat="1" ht="23.25" customHeight="1">
      <c r="A36" s="8"/>
      <c r="B36" s="178" t="s">
        <v>59</v>
      </c>
      <c r="C36" s="179"/>
      <c r="D36" s="180"/>
      <c r="E36" s="181"/>
      <c r="F36" s="182"/>
      <c r="G36" s="10"/>
      <c r="H36" s="10"/>
      <c r="I36" s="8"/>
      <c r="J36" s="8"/>
      <c r="K36" s="8"/>
      <c r="L36" s="8"/>
      <c r="N36" s="9" t="str">
        <f t="shared" si="1"/>
        <v>ＮＧ</v>
      </c>
      <c r="U36" s="90"/>
    </row>
    <row r="37" spans="1:21" s="7" customFormat="1" ht="24" customHeight="1">
      <c r="A37" s="8"/>
      <c r="B37" s="178" t="s">
        <v>60</v>
      </c>
      <c r="C37" s="179"/>
      <c r="D37" s="180"/>
      <c r="E37" s="181"/>
      <c r="F37" s="182"/>
      <c r="G37" s="10"/>
      <c r="H37" s="10"/>
      <c r="I37" s="8"/>
      <c r="J37" s="8"/>
      <c r="K37" s="8"/>
      <c r="L37" s="8"/>
      <c r="N37" s="9" t="str">
        <f t="shared" si="1"/>
        <v>ＮＧ</v>
      </c>
      <c r="P37" s="91" t="s">
        <v>93</v>
      </c>
      <c r="U37" s="90">
        <f>TIME(,5,30)</f>
        <v>0.0038194444444444443</v>
      </c>
    </row>
    <row r="38" spans="1:21" s="7" customFormat="1" ht="24" customHeight="1">
      <c r="A38" s="8"/>
      <c r="B38" s="174" t="s">
        <v>61</v>
      </c>
      <c r="C38" s="175"/>
      <c r="D38" s="175"/>
      <c r="E38" s="197"/>
      <c r="F38" s="198"/>
      <c r="G38" s="10" t="s">
        <v>206</v>
      </c>
      <c r="H38" s="10"/>
      <c r="I38" s="8"/>
      <c r="J38" s="8"/>
      <c r="K38" s="8"/>
      <c r="L38" s="8"/>
      <c r="N38" s="9" t="str">
        <f t="shared" si="1"/>
        <v>ＮＧ</v>
      </c>
      <c r="P38" s="7" t="s">
        <v>96</v>
      </c>
      <c r="U38" s="90">
        <f>TIME(,5,0)</f>
        <v>0.003472222222222222</v>
      </c>
    </row>
    <row r="39" spans="1:21" s="7" customFormat="1" ht="24" customHeight="1">
      <c r="A39" s="8"/>
      <c r="B39" s="174" t="s">
        <v>6</v>
      </c>
      <c r="C39" s="175"/>
      <c r="D39" s="175"/>
      <c r="E39" s="209"/>
      <c r="F39" s="210"/>
      <c r="G39" s="10" t="s">
        <v>207</v>
      </c>
      <c r="H39" s="10"/>
      <c r="I39" s="8"/>
      <c r="J39" s="8"/>
      <c r="K39" s="8"/>
      <c r="L39" s="8"/>
      <c r="N39" s="9" t="str">
        <f t="shared" si="1"/>
        <v>ＮＧ</v>
      </c>
      <c r="P39" s="7" t="s">
        <v>97</v>
      </c>
      <c r="R39" s="7" t="e">
        <f>IF(#REF!="三重奏",3,IF(#REF!="四重奏",4,IF(#REF!="五重奏",5,IF(#REF!="六重奏",6,IF(#REF!="七重奏",7,IF(#REF!="八重奏",8,0))))))</f>
        <v>#REF!</v>
      </c>
      <c r="S39" s="7" t="e">
        <f>IF(#REF!="三重奏",3,IF(#REF!="四重奏",4,IF(#REF!="五重奏",5,IF(#REF!="六重奏",6,IF(#REF!="七重奏",7,IF(#REF!="八重奏",8,0))))))</f>
        <v>#REF!</v>
      </c>
      <c r="T39" s="7" t="e">
        <f>IF(#REF!="三重奏",3,IF(#REF!="四重奏",4,IF(#REF!="五重奏",5,IF(#REF!="六重奏",6,IF(#REF!="七重奏",7,IF(#REF!="八重奏",8,0))))))</f>
        <v>#REF!</v>
      </c>
      <c r="U39" s="90">
        <f>TIME(,4,30)</f>
        <v>0.0031249999999999997</v>
      </c>
    </row>
    <row r="40" spans="1:21" s="7" customFormat="1" ht="24" customHeight="1">
      <c r="A40" s="8"/>
      <c r="B40" s="174" t="s">
        <v>55</v>
      </c>
      <c r="C40" s="175"/>
      <c r="D40" s="175"/>
      <c r="E40" s="176"/>
      <c r="F40" s="177"/>
      <c r="G40" s="10" t="s">
        <v>208</v>
      </c>
      <c r="H40" s="10"/>
      <c r="I40" s="8"/>
      <c r="J40" s="8"/>
      <c r="K40" s="8"/>
      <c r="L40" s="8"/>
      <c r="N40" s="9" t="str">
        <f t="shared" si="1"/>
        <v>ＮＧ</v>
      </c>
      <c r="U40" s="90">
        <f>TIME(,4,0)</f>
        <v>0.002777777777777778</v>
      </c>
    </row>
    <row r="41" spans="1:21" s="7" customFormat="1" ht="24" customHeight="1">
      <c r="A41" s="8"/>
      <c r="B41" s="213" t="s">
        <v>122</v>
      </c>
      <c r="C41" s="214"/>
      <c r="D41" s="215"/>
      <c r="E41" s="189"/>
      <c r="F41" s="190"/>
      <c r="G41" s="164" t="s">
        <v>209</v>
      </c>
      <c r="H41" s="165"/>
      <c r="I41" s="165"/>
      <c r="J41" s="8"/>
      <c r="K41" s="8"/>
      <c r="L41" s="8"/>
      <c r="N41" s="9" t="str">
        <f t="shared" si="1"/>
        <v>ＮＧ</v>
      </c>
      <c r="U41" s="89"/>
    </row>
    <row r="42" spans="1:21" s="7" customFormat="1" ht="24" customHeight="1">
      <c r="A42" s="8"/>
      <c r="B42" s="216"/>
      <c r="C42" s="217"/>
      <c r="D42" s="218"/>
      <c r="E42" s="189"/>
      <c r="F42" s="190"/>
      <c r="G42" s="164"/>
      <c r="H42" s="165"/>
      <c r="I42" s="165"/>
      <c r="J42" s="8"/>
      <c r="K42" s="8"/>
      <c r="L42" s="8"/>
      <c r="N42" s="9"/>
      <c r="U42" s="89"/>
    </row>
    <row r="43" spans="1:21" s="7" customFormat="1" ht="24" customHeight="1">
      <c r="A43" s="8"/>
      <c r="B43" s="183" t="s">
        <v>30</v>
      </c>
      <c r="C43" s="184"/>
      <c r="D43" s="52" t="s">
        <v>31</v>
      </c>
      <c r="E43" s="104"/>
      <c r="F43" s="102" t="s">
        <v>35</v>
      </c>
      <c r="G43" s="10" t="s">
        <v>210</v>
      </c>
      <c r="H43" s="10"/>
      <c r="I43" s="8"/>
      <c r="J43" s="8"/>
      <c r="K43" s="8"/>
      <c r="L43" s="8"/>
      <c r="N43" s="9" t="str">
        <f>IF(ISTEXT(#REF!),$N$2,$N$3)</f>
        <v>ＮＧ</v>
      </c>
      <c r="P43" s="7" t="s">
        <v>124</v>
      </c>
      <c r="U43" s="89"/>
    </row>
    <row r="44" spans="1:16" s="7" customFormat="1" ht="24" customHeight="1">
      <c r="A44" s="8"/>
      <c r="B44" s="185"/>
      <c r="C44" s="186"/>
      <c r="D44" s="52" t="s">
        <v>32</v>
      </c>
      <c r="E44" s="104"/>
      <c r="F44" s="102" t="s">
        <v>35</v>
      </c>
      <c r="G44" s="10" t="s">
        <v>211</v>
      </c>
      <c r="H44" s="10"/>
      <c r="I44" s="8"/>
      <c r="J44" s="8"/>
      <c r="K44" s="8"/>
      <c r="L44" s="8"/>
      <c r="N44" s="9" t="str">
        <f t="shared" si="1"/>
        <v>ＮＧ</v>
      </c>
      <c r="P44" s="7" t="s">
        <v>126</v>
      </c>
    </row>
    <row r="45" spans="1:16" s="7" customFormat="1" ht="24" customHeight="1">
      <c r="A45" s="8"/>
      <c r="B45" s="183" t="s">
        <v>33</v>
      </c>
      <c r="C45" s="184"/>
      <c r="D45" s="52" t="s">
        <v>34</v>
      </c>
      <c r="E45" s="104"/>
      <c r="F45" s="102" t="s">
        <v>35</v>
      </c>
      <c r="G45" s="10" t="s">
        <v>212</v>
      </c>
      <c r="H45" s="10"/>
      <c r="I45" s="8"/>
      <c r="J45" s="8"/>
      <c r="K45" s="8"/>
      <c r="L45" s="8"/>
      <c r="N45" s="9" t="str">
        <f t="shared" si="1"/>
        <v>ＮＧ</v>
      </c>
      <c r="P45" s="7" t="s">
        <v>127</v>
      </c>
    </row>
    <row r="46" spans="1:16" s="7" customFormat="1" ht="24" customHeight="1" thickBot="1">
      <c r="A46" s="8"/>
      <c r="B46" s="187"/>
      <c r="C46" s="188"/>
      <c r="D46" s="53" t="s">
        <v>32</v>
      </c>
      <c r="E46" s="105"/>
      <c r="F46" s="103" t="s">
        <v>35</v>
      </c>
      <c r="G46" s="10" t="s">
        <v>211</v>
      </c>
      <c r="H46" s="10"/>
      <c r="I46" s="8"/>
      <c r="J46" s="8"/>
      <c r="K46" s="8"/>
      <c r="L46" s="8"/>
      <c r="N46" s="9" t="str">
        <f t="shared" si="1"/>
        <v>ＮＧ</v>
      </c>
      <c r="P46" s="7" t="s">
        <v>128</v>
      </c>
    </row>
    <row r="47" spans="1:16" s="7" customFormat="1" ht="9.75" customHeight="1">
      <c r="A47" s="8"/>
      <c r="B47" s="32"/>
      <c r="C47" s="32"/>
      <c r="D47" s="32"/>
      <c r="E47" s="34"/>
      <c r="F47" s="34"/>
      <c r="G47" s="34"/>
      <c r="H47" s="10"/>
      <c r="I47" s="8"/>
      <c r="J47" s="8"/>
      <c r="K47" s="8"/>
      <c r="L47" s="8"/>
      <c r="N47" s="9" t="str">
        <f t="shared" si="1"/>
        <v>ＮＧ</v>
      </c>
      <c r="P47" s="7" t="s">
        <v>129</v>
      </c>
    </row>
    <row r="48" spans="1:14" s="7" customFormat="1" ht="15" customHeight="1" thickBot="1">
      <c r="A48" s="8"/>
      <c r="B48" s="10"/>
      <c r="C48" s="10"/>
      <c r="D48" s="10"/>
      <c r="E48" s="10"/>
      <c r="F48" s="10"/>
      <c r="G48" s="10"/>
      <c r="H48" s="10"/>
      <c r="I48" s="8"/>
      <c r="J48" s="8"/>
      <c r="K48" s="8"/>
      <c r="L48" s="8"/>
      <c r="N48" s="33"/>
    </row>
    <row r="49" spans="1:14" s="7" customFormat="1" ht="87.75" customHeight="1" thickBot="1" thickTop="1">
      <c r="A49" s="8"/>
      <c r="B49" s="191" t="s">
        <v>234</v>
      </c>
      <c r="C49" s="192"/>
      <c r="D49" s="192"/>
      <c r="E49" s="192"/>
      <c r="F49" s="192"/>
      <c r="G49" s="192"/>
      <c r="H49" s="192"/>
      <c r="I49" s="193"/>
      <c r="J49" s="8"/>
      <c r="K49" s="8"/>
      <c r="L49" s="8"/>
      <c r="N49" s="33"/>
    </row>
    <row r="50" spans="1:12" s="7" customFormat="1" ht="67.5" customHeight="1" thickTop="1">
      <c r="A50" s="8"/>
      <c r="B50" s="3"/>
      <c r="C50" s="3"/>
      <c r="D50" s="3"/>
      <c r="E50" s="3"/>
      <c r="F50" s="3"/>
      <c r="G50" s="8"/>
      <c r="H50" s="8"/>
      <c r="I50" s="8"/>
      <c r="J50" s="8"/>
      <c r="K50" s="8"/>
      <c r="L50" s="8"/>
    </row>
    <row r="51" spans="1:50" ht="11.25" customHeight="1">
      <c r="A51" s="3"/>
      <c r="G51" s="3"/>
      <c r="H51" s="3"/>
      <c r="I51" s="3"/>
      <c r="J51" s="3"/>
      <c r="K51" s="3"/>
      <c r="AV51"/>
      <c r="AW51"/>
      <c r="AX51"/>
    </row>
    <row r="52" spans="48:50" ht="13.5">
      <c r="AV52"/>
      <c r="AW52"/>
      <c r="AX52"/>
    </row>
    <row r="53" spans="48:50" ht="13.5">
      <c r="AV53"/>
      <c r="AW53"/>
      <c r="AX53"/>
    </row>
    <row r="54" spans="48:50" ht="13.5">
      <c r="AV54"/>
      <c r="AW54"/>
      <c r="AX54"/>
    </row>
    <row r="55" spans="48:50" ht="13.5">
      <c r="AV55"/>
      <c r="AW55"/>
      <c r="AX55"/>
    </row>
    <row r="56" spans="48:50" ht="13.5">
      <c r="AV56"/>
      <c r="AW56"/>
      <c r="AX56"/>
    </row>
    <row r="57" spans="48:50" ht="13.5">
      <c r="AV57"/>
      <c r="AW57"/>
      <c r="AX57"/>
    </row>
    <row r="58" spans="48:50" ht="13.5">
      <c r="AV58"/>
      <c r="AW58"/>
      <c r="AX58"/>
    </row>
  </sheetData>
  <sheetProtection password="EEAB" sheet="1" selectLockedCells="1"/>
  <mergeCells count="75">
    <mergeCell ref="B22:D22"/>
    <mergeCell ref="E22:F22"/>
    <mergeCell ref="E16:F16"/>
    <mergeCell ref="E17:F17"/>
    <mergeCell ref="B18:D18"/>
    <mergeCell ref="E18:F18"/>
    <mergeCell ref="G34:I34"/>
    <mergeCell ref="B41:D42"/>
    <mergeCell ref="B32:D32"/>
    <mergeCell ref="B33:D33"/>
    <mergeCell ref="B34:D34"/>
    <mergeCell ref="B29:D29"/>
    <mergeCell ref="E12:F12"/>
    <mergeCell ref="E13:F13"/>
    <mergeCell ref="B14:D14"/>
    <mergeCell ref="B15:D15"/>
    <mergeCell ref="E14:F14"/>
    <mergeCell ref="E15:F15"/>
    <mergeCell ref="B23:D23"/>
    <mergeCell ref="E23:F23"/>
    <mergeCell ref="B35:D35"/>
    <mergeCell ref="B12:D12"/>
    <mergeCell ref="B13:D13"/>
    <mergeCell ref="B16:D16"/>
    <mergeCell ref="B17:D17"/>
    <mergeCell ref="E28:F28"/>
    <mergeCell ref="B26:D26"/>
    <mergeCell ref="B27:D27"/>
    <mergeCell ref="E24:F24"/>
    <mergeCell ref="E25:F25"/>
    <mergeCell ref="E26:F26"/>
    <mergeCell ref="E27:F27"/>
    <mergeCell ref="E39:F39"/>
    <mergeCell ref="B31:D31"/>
    <mergeCell ref="E30:F30"/>
    <mergeCell ref="E31:F31"/>
    <mergeCell ref="B28:D28"/>
    <mergeCell ref="B30:D30"/>
    <mergeCell ref="A2:K2"/>
    <mergeCell ref="B9:D9"/>
    <mergeCell ref="E9:F9"/>
    <mergeCell ref="A3:K3"/>
    <mergeCell ref="B10:D10"/>
    <mergeCell ref="E10:F10"/>
    <mergeCell ref="B7:G8"/>
    <mergeCell ref="B11:D11"/>
    <mergeCell ref="E11:F11"/>
    <mergeCell ref="B38:D38"/>
    <mergeCell ref="E38:F38"/>
    <mergeCell ref="B36:D36"/>
    <mergeCell ref="B37:D37"/>
    <mergeCell ref="E32:F32"/>
    <mergeCell ref="E33:F33"/>
    <mergeCell ref="E34:F34"/>
    <mergeCell ref="E29:F29"/>
    <mergeCell ref="B43:C44"/>
    <mergeCell ref="B45:C46"/>
    <mergeCell ref="E41:F41"/>
    <mergeCell ref="E42:F42"/>
    <mergeCell ref="B49:I49"/>
    <mergeCell ref="G35:I35"/>
    <mergeCell ref="E36:F36"/>
    <mergeCell ref="E37:F37"/>
    <mergeCell ref="E35:F35"/>
    <mergeCell ref="B39:D39"/>
    <mergeCell ref="G19:I21"/>
    <mergeCell ref="G41:I42"/>
    <mergeCell ref="B19:C21"/>
    <mergeCell ref="E21:F21"/>
    <mergeCell ref="E20:F20"/>
    <mergeCell ref="B40:D40"/>
    <mergeCell ref="E40:F40"/>
    <mergeCell ref="B24:D24"/>
    <mergeCell ref="B25:D25"/>
    <mergeCell ref="E19:F19"/>
  </mergeCells>
  <dataValidations count="6">
    <dataValidation allowBlank="1" showInputMessage="1" showErrorMessage="1" sqref="E47:G47"/>
    <dataValidation type="whole" operator="greaterThanOrEqual" allowBlank="1" showInputMessage="1" showErrorMessage="1" sqref="E39:E40">
      <formula1>0</formula1>
    </dataValidation>
    <dataValidation type="list" allowBlank="1" showInputMessage="1" showErrorMessage="1" sqref="E34:F34">
      <formula1>$P$35:$P$37</formula1>
    </dataValidation>
    <dataValidation type="list" allowBlank="1" showInputMessage="1" showErrorMessage="1" sqref="E35:F35">
      <formula1>$P$38:$P$39</formula1>
    </dataValidation>
    <dataValidation type="list" allowBlank="1" showInputMessage="1" showErrorMessage="1" sqref="E9:F9">
      <formula1>$R$9:$W$9</formula1>
    </dataValidation>
    <dataValidation type="list" allowBlank="1" showInputMessage="1" showErrorMessage="1" sqref="E41:F42">
      <formula1>$P$43:$P$47</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56"/>
  <sheetViews>
    <sheetView view="pageBreakPreview" zoomScale="70" zoomScaleNormal="75" zoomScaleSheetLayoutView="70" zoomScalePageLayoutView="0" workbookViewId="0" topLeftCell="A1">
      <selection activeCell="A3" sqref="A3:K3"/>
    </sheetView>
  </sheetViews>
  <sheetFormatPr defaultColWidth="9.00390625" defaultRowHeight="13.5"/>
  <cols>
    <col min="1" max="1" width="2.00390625" style="131" customWidth="1"/>
    <col min="2" max="2" width="9.00390625" style="131" customWidth="1"/>
    <col min="3" max="3" width="15.00390625" style="131" customWidth="1"/>
    <col min="4" max="4" width="7.25390625" style="131" bestFit="1" customWidth="1"/>
    <col min="5" max="5" width="37.50390625" style="131" customWidth="1"/>
    <col min="6" max="6" width="5.625" style="131" customWidth="1"/>
    <col min="7" max="7" width="37.50390625" style="131" customWidth="1"/>
    <col min="8" max="8" width="5.50390625" style="131" customWidth="1"/>
    <col min="9" max="9" width="37.50390625" style="131" customWidth="1"/>
    <col min="10" max="10" width="5.625" style="131" customWidth="1"/>
    <col min="11" max="11" width="2.00390625" style="131" customWidth="1"/>
    <col min="12" max="12" width="12.50390625" style="131" hidden="1" customWidth="1"/>
    <col min="13" max="13" width="25.00390625" style="131" hidden="1" customWidth="1"/>
    <col min="14" max="25" width="9.00390625" style="131" hidden="1" customWidth="1"/>
    <col min="26" max="50" width="9.00390625" style="131" customWidth="1"/>
    <col min="51" max="79" width="9.00390625" style="132" customWidth="1"/>
    <col min="80" max="16384" width="9.00390625" style="132" customWidth="1"/>
  </cols>
  <sheetData>
    <row r="1" spans="1:12" ht="11.25" customHeight="1">
      <c r="A1" s="130"/>
      <c r="B1" s="130"/>
      <c r="C1" s="130"/>
      <c r="D1" s="130"/>
      <c r="E1" s="130"/>
      <c r="F1" s="130"/>
      <c r="G1" s="130"/>
      <c r="H1" s="130"/>
      <c r="I1" s="130"/>
      <c r="J1" s="130"/>
      <c r="K1" s="130"/>
      <c r="L1" s="130"/>
    </row>
    <row r="2" spans="1:17" ht="24" customHeight="1">
      <c r="A2" s="259" t="s">
        <v>236</v>
      </c>
      <c r="B2" s="259"/>
      <c r="C2" s="259"/>
      <c r="D2" s="259"/>
      <c r="E2" s="259"/>
      <c r="F2" s="259"/>
      <c r="G2" s="259"/>
      <c r="H2" s="259"/>
      <c r="I2" s="259"/>
      <c r="J2" s="259"/>
      <c r="K2" s="259"/>
      <c r="L2" s="133"/>
      <c r="N2" s="131" t="s">
        <v>0</v>
      </c>
      <c r="P2" s="132" t="s">
        <v>26</v>
      </c>
      <c r="Q2" s="132" t="s">
        <v>41</v>
      </c>
    </row>
    <row r="3" spans="1:17" ht="24" customHeight="1">
      <c r="A3" s="260" t="s">
        <v>39</v>
      </c>
      <c r="B3" s="260"/>
      <c r="C3" s="260"/>
      <c r="D3" s="260"/>
      <c r="E3" s="260"/>
      <c r="F3" s="260"/>
      <c r="G3" s="260"/>
      <c r="H3" s="260"/>
      <c r="I3" s="260"/>
      <c r="J3" s="260"/>
      <c r="K3" s="260"/>
      <c r="L3" s="135"/>
      <c r="N3" s="131" t="s">
        <v>1</v>
      </c>
      <c r="P3" s="132" t="s">
        <v>42</v>
      </c>
      <c r="Q3" s="132" t="s">
        <v>43</v>
      </c>
    </row>
    <row r="4" spans="1:17" ht="24" customHeight="1">
      <c r="A4" s="134"/>
      <c r="B4" s="134"/>
      <c r="C4" s="134"/>
      <c r="D4" s="134"/>
      <c r="E4" s="134"/>
      <c r="F4" s="134"/>
      <c r="G4" s="134"/>
      <c r="H4" s="134"/>
      <c r="I4" s="134"/>
      <c r="J4" s="134"/>
      <c r="K4" s="134"/>
      <c r="L4" s="135"/>
      <c r="P4" s="132" t="s">
        <v>27</v>
      </c>
      <c r="Q4" s="132" t="s">
        <v>44</v>
      </c>
    </row>
    <row r="5" spans="1:17" ht="15" customHeight="1">
      <c r="A5" s="136"/>
      <c r="B5" s="137" t="s">
        <v>99</v>
      </c>
      <c r="C5" s="138"/>
      <c r="D5" s="138"/>
      <c r="E5" s="138"/>
      <c r="F5" s="138"/>
      <c r="G5" s="138"/>
      <c r="H5" s="138"/>
      <c r="I5" s="139"/>
      <c r="J5" s="140"/>
      <c r="K5" s="136"/>
      <c r="L5" s="135"/>
      <c r="P5" s="132" t="s">
        <v>28</v>
      </c>
      <c r="Q5" s="132" t="s">
        <v>45</v>
      </c>
    </row>
    <row r="6" spans="1:17" ht="15" customHeight="1">
      <c r="A6" s="136"/>
      <c r="B6" s="141" t="s">
        <v>98</v>
      </c>
      <c r="C6" s="142"/>
      <c r="D6" s="142"/>
      <c r="E6" s="142"/>
      <c r="F6" s="142"/>
      <c r="G6" s="142"/>
      <c r="H6" s="142"/>
      <c r="I6" s="143"/>
      <c r="J6" s="140"/>
      <c r="K6" s="136"/>
      <c r="L6" s="135"/>
      <c r="P6" s="132" t="s">
        <v>29</v>
      </c>
      <c r="Q6" s="132" t="s">
        <v>46</v>
      </c>
    </row>
    <row r="7" spans="1:17" ht="15" customHeight="1">
      <c r="A7" s="136"/>
      <c r="B7" s="249" t="s">
        <v>160</v>
      </c>
      <c r="C7" s="249"/>
      <c r="D7" s="249"/>
      <c r="E7" s="249"/>
      <c r="F7" s="249"/>
      <c r="G7" s="249"/>
      <c r="H7" s="144"/>
      <c r="I7" s="144"/>
      <c r="J7" s="144"/>
      <c r="K7" s="136"/>
      <c r="L7" s="135"/>
      <c r="P7" s="132"/>
      <c r="Q7" s="132"/>
    </row>
    <row r="8" spans="1:12" ht="15" customHeight="1" thickBot="1">
      <c r="A8" s="144"/>
      <c r="B8" s="250"/>
      <c r="C8" s="250"/>
      <c r="D8" s="250"/>
      <c r="E8" s="250"/>
      <c r="F8" s="250"/>
      <c r="G8" s="250"/>
      <c r="H8" s="144"/>
      <c r="I8" s="144"/>
      <c r="J8" s="144"/>
      <c r="K8" s="144"/>
      <c r="L8" s="130"/>
    </row>
    <row r="9" spans="1:23" s="145" customFormat="1" ht="24" customHeight="1">
      <c r="A9" s="140"/>
      <c r="B9" s="257" t="s">
        <v>2</v>
      </c>
      <c r="C9" s="258"/>
      <c r="D9" s="258"/>
      <c r="E9" s="261" t="s">
        <v>48</v>
      </c>
      <c r="F9" s="262"/>
      <c r="G9" s="140" t="s">
        <v>40</v>
      </c>
      <c r="H9" s="140"/>
      <c r="I9" s="140"/>
      <c r="J9" s="140"/>
      <c r="K9" s="140"/>
      <c r="L9" s="140"/>
      <c r="N9" s="146" t="str">
        <f>IF(ISTEXT(E9),$N$2,$N$3)</f>
        <v>ＯＫ</v>
      </c>
      <c r="P9" s="145">
        <f>COUNTIF(N9:N46,$N$2)</f>
        <v>20</v>
      </c>
      <c r="R9" s="145" t="s">
        <v>47</v>
      </c>
      <c r="S9" s="145" t="s">
        <v>48</v>
      </c>
      <c r="T9" s="145" t="s">
        <v>52</v>
      </c>
      <c r="U9" s="145" t="s">
        <v>49</v>
      </c>
      <c r="V9" s="145" t="s">
        <v>50</v>
      </c>
      <c r="W9" s="145" t="s">
        <v>51</v>
      </c>
    </row>
    <row r="10" spans="1:16" s="145" customFormat="1" ht="24" customHeight="1">
      <c r="A10" s="140"/>
      <c r="B10" s="224" t="s">
        <v>3</v>
      </c>
      <c r="C10" s="225"/>
      <c r="D10" s="225"/>
      <c r="E10" s="263" t="s">
        <v>141</v>
      </c>
      <c r="F10" s="264"/>
      <c r="G10" s="147" t="s">
        <v>4</v>
      </c>
      <c r="H10" s="147"/>
      <c r="I10" s="140"/>
      <c r="J10" s="140"/>
      <c r="K10" s="140"/>
      <c r="L10" s="140"/>
      <c r="N10" s="146" t="str">
        <f aca="true" t="shared" si="0" ref="N10:N32">IF(ISTEXT(E10),$N$2,$N$3)</f>
        <v>ＯＫ</v>
      </c>
      <c r="P10" s="145" t="e">
        <f>COUNTIF(#REF!,N2)</f>
        <v>#REF!</v>
      </c>
    </row>
    <row r="11" spans="1:16" s="145" customFormat="1" ht="24" customHeight="1">
      <c r="A11" s="140"/>
      <c r="B11" s="224" t="s">
        <v>5</v>
      </c>
      <c r="C11" s="225"/>
      <c r="D11" s="225"/>
      <c r="E11" s="245" t="s">
        <v>151</v>
      </c>
      <c r="F11" s="246"/>
      <c r="G11" s="147"/>
      <c r="H11" s="147"/>
      <c r="I11" s="140"/>
      <c r="J11" s="140"/>
      <c r="K11" s="140"/>
      <c r="L11" s="140"/>
      <c r="N11" s="146" t="str">
        <f t="shared" si="0"/>
        <v>ＯＫ</v>
      </c>
      <c r="P11" s="145" t="e">
        <f>COUNTIF(#REF!,$N$2)</f>
        <v>#REF!</v>
      </c>
    </row>
    <row r="12" spans="1:14" s="145" customFormat="1" ht="24" customHeight="1">
      <c r="A12" s="140"/>
      <c r="B12" s="224" t="s">
        <v>108</v>
      </c>
      <c r="C12" s="225"/>
      <c r="D12" s="225"/>
      <c r="E12" s="245" t="s">
        <v>105</v>
      </c>
      <c r="F12" s="246"/>
      <c r="G12" s="147" t="s">
        <v>7</v>
      </c>
      <c r="H12" s="147"/>
      <c r="I12" s="140"/>
      <c r="J12" s="140"/>
      <c r="K12" s="140"/>
      <c r="L12" s="140"/>
      <c r="N12" s="146"/>
    </row>
    <row r="13" spans="1:14" s="145" customFormat="1" ht="24" customHeight="1">
      <c r="A13" s="140"/>
      <c r="B13" s="224" t="s">
        <v>109</v>
      </c>
      <c r="C13" s="225"/>
      <c r="D13" s="225"/>
      <c r="E13" s="245" t="s">
        <v>136</v>
      </c>
      <c r="F13" s="246"/>
      <c r="G13" s="147" t="s">
        <v>115</v>
      </c>
      <c r="H13" s="147"/>
      <c r="I13" s="140"/>
      <c r="J13" s="140"/>
      <c r="K13" s="140"/>
      <c r="L13" s="140"/>
      <c r="N13" s="146"/>
    </row>
    <row r="14" spans="1:14" s="145" customFormat="1" ht="24" customHeight="1">
      <c r="A14" s="140"/>
      <c r="B14" s="224" t="s">
        <v>110</v>
      </c>
      <c r="C14" s="225"/>
      <c r="D14" s="225"/>
      <c r="E14" s="245" t="s">
        <v>201</v>
      </c>
      <c r="F14" s="246"/>
      <c r="G14" s="147"/>
      <c r="H14" s="147"/>
      <c r="I14" s="140"/>
      <c r="J14" s="140"/>
      <c r="K14" s="140"/>
      <c r="L14" s="140"/>
      <c r="N14" s="146"/>
    </row>
    <row r="15" spans="1:14" s="145" customFormat="1" ht="24" customHeight="1">
      <c r="A15" s="140"/>
      <c r="B15" s="224" t="s">
        <v>111</v>
      </c>
      <c r="C15" s="225"/>
      <c r="D15" s="225"/>
      <c r="E15" s="245" t="s">
        <v>201</v>
      </c>
      <c r="F15" s="246"/>
      <c r="G15" s="147"/>
      <c r="H15" s="147"/>
      <c r="I15" s="140"/>
      <c r="J15" s="140"/>
      <c r="K15" s="140"/>
      <c r="L15" s="140"/>
      <c r="N15" s="146"/>
    </row>
    <row r="16" spans="1:14" s="145" customFormat="1" ht="24" customHeight="1">
      <c r="A16" s="140"/>
      <c r="B16" s="224" t="s">
        <v>112</v>
      </c>
      <c r="C16" s="225"/>
      <c r="D16" s="225"/>
      <c r="E16" s="245" t="s">
        <v>143</v>
      </c>
      <c r="F16" s="246"/>
      <c r="G16" s="147"/>
      <c r="H16" s="147"/>
      <c r="I16" s="140"/>
      <c r="J16" s="140"/>
      <c r="K16" s="140"/>
      <c r="L16" s="140"/>
      <c r="N16" s="146"/>
    </row>
    <row r="17" spans="1:14" s="145" customFormat="1" ht="24" customHeight="1">
      <c r="A17" s="140"/>
      <c r="B17" s="224" t="s">
        <v>113</v>
      </c>
      <c r="C17" s="225"/>
      <c r="D17" s="225"/>
      <c r="E17" s="245" t="s">
        <v>138</v>
      </c>
      <c r="F17" s="246"/>
      <c r="G17" s="147"/>
      <c r="H17" s="147"/>
      <c r="I17" s="140"/>
      <c r="J17" s="140"/>
      <c r="K17" s="140"/>
      <c r="L17" s="140"/>
      <c r="N17" s="146"/>
    </row>
    <row r="18" spans="1:14" s="145" customFormat="1" ht="24" customHeight="1">
      <c r="A18" s="140"/>
      <c r="B18" s="224" t="s">
        <v>114</v>
      </c>
      <c r="C18" s="225"/>
      <c r="D18" s="225"/>
      <c r="E18" s="245" t="s">
        <v>144</v>
      </c>
      <c r="F18" s="246"/>
      <c r="G18" s="148" t="s">
        <v>116</v>
      </c>
      <c r="H18" s="147"/>
      <c r="I18" s="140"/>
      <c r="J18" s="140"/>
      <c r="K18" s="140"/>
      <c r="L18" s="140"/>
      <c r="N18" s="146"/>
    </row>
    <row r="19" spans="1:14" s="145" customFormat="1" ht="24" customHeight="1">
      <c r="A19" s="140"/>
      <c r="B19" s="251" t="s">
        <v>195</v>
      </c>
      <c r="C19" s="252"/>
      <c r="D19" s="149" t="s">
        <v>196</v>
      </c>
      <c r="E19" s="247" t="s">
        <v>220</v>
      </c>
      <c r="F19" s="248"/>
      <c r="G19" s="162" t="s">
        <v>219</v>
      </c>
      <c r="H19" s="163"/>
      <c r="I19" s="163"/>
      <c r="J19" s="140"/>
      <c r="K19" s="140"/>
      <c r="L19" s="140"/>
      <c r="N19" s="146"/>
    </row>
    <row r="20" spans="1:14" s="145" customFormat="1" ht="24" customHeight="1">
      <c r="A20" s="140"/>
      <c r="B20" s="253"/>
      <c r="C20" s="254"/>
      <c r="D20" s="149" t="s">
        <v>197</v>
      </c>
      <c r="E20" s="247" t="s">
        <v>205</v>
      </c>
      <c r="F20" s="248"/>
      <c r="G20" s="162"/>
      <c r="H20" s="163"/>
      <c r="I20" s="163"/>
      <c r="J20" s="140"/>
      <c r="K20" s="140"/>
      <c r="L20" s="140"/>
      <c r="N20" s="146"/>
    </row>
    <row r="21" spans="1:14" s="145" customFormat="1" ht="24" customHeight="1">
      <c r="A21" s="140"/>
      <c r="B21" s="255"/>
      <c r="C21" s="256"/>
      <c r="D21" s="149" t="s">
        <v>198</v>
      </c>
      <c r="E21" s="247" t="s">
        <v>204</v>
      </c>
      <c r="F21" s="248"/>
      <c r="G21" s="162"/>
      <c r="H21" s="163"/>
      <c r="I21" s="163"/>
      <c r="J21" s="140"/>
      <c r="K21" s="140"/>
      <c r="L21" s="140"/>
      <c r="N21" s="146"/>
    </row>
    <row r="22" spans="1:21" s="145" customFormat="1" ht="24" customHeight="1">
      <c r="A22" s="140"/>
      <c r="B22" s="224" t="s">
        <v>53</v>
      </c>
      <c r="C22" s="225"/>
      <c r="D22" s="225"/>
      <c r="E22" s="265"/>
      <c r="F22" s="266"/>
      <c r="G22" s="147" t="s">
        <v>54</v>
      </c>
      <c r="H22" s="147"/>
      <c r="I22" s="140"/>
      <c r="J22" s="140"/>
      <c r="K22" s="140"/>
      <c r="L22" s="140"/>
      <c r="N22" s="146" t="str">
        <f t="shared" si="0"/>
        <v>ＮＧ</v>
      </c>
      <c r="P22" s="145" t="s">
        <v>47</v>
      </c>
      <c r="Q22" s="145">
        <v>11000</v>
      </c>
      <c r="U22" s="150">
        <f>TIME(,12,0)</f>
        <v>0.008333333333333333</v>
      </c>
    </row>
    <row r="23" spans="1:21" s="145" customFormat="1" ht="24" customHeight="1">
      <c r="A23" s="140"/>
      <c r="B23" s="242" t="s">
        <v>85</v>
      </c>
      <c r="C23" s="243"/>
      <c r="D23" s="244"/>
      <c r="E23" s="245" t="s">
        <v>146</v>
      </c>
      <c r="F23" s="246"/>
      <c r="G23" s="147" t="s">
        <v>106</v>
      </c>
      <c r="H23" s="147"/>
      <c r="I23" s="140"/>
      <c r="J23" s="140"/>
      <c r="K23" s="140"/>
      <c r="L23" s="140"/>
      <c r="N23" s="146" t="str">
        <f t="shared" si="0"/>
        <v>ＯＫ</v>
      </c>
      <c r="P23" s="145" t="s">
        <v>48</v>
      </c>
      <c r="Q23" s="145">
        <v>9000</v>
      </c>
      <c r="U23" s="150">
        <f>TIME(,11,30)</f>
        <v>0.007986111111111112</v>
      </c>
    </row>
    <row r="24" spans="1:21" s="145" customFormat="1" ht="24" customHeight="1">
      <c r="A24" s="140"/>
      <c r="B24" s="242" t="s">
        <v>84</v>
      </c>
      <c r="C24" s="243"/>
      <c r="D24" s="244"/>
      <c r="E24" s="245" t="s">
        <v>152</v>
      </c>
      <c r="F24" s="246"/>
      <c r="G24" s="147"/>
      <c r="H24" s="147"/>
      <c r="I24" s="140"/>
      <c r="J24" s="140"/>
      <c r="K24" s="140"/>
      <c r="L24" s="140"/>
      <c r="N24" s="146" t="str">
        <f t="shared" si="0"/>
        <v>ＯＫ</v>
      </c>
      <c r="P24" s="145" t="s">
        <v>52</v>
      </c>
      <c r="Q24" s="145">
        <v>9000</v>
      </c>
      <c r="U24" s="150">
        <f>TIME(,11,0)</f>
        <v>0.007638888888888889</v>
      </c>
    </row>
    <row r="25" spans="1:21" s="145" customFormat="1" ht="24" customHeight="1">
      <c r="A25" s="140"/>
      <c r="B25" s="242" t="s">
        <v>83</v>
      </c>
      <c r="C25" s="243"/>
      <c r="D25" s="244"/>
      <c r="E25" s="245" t="s">
        <v>147</v>
      </c>
      <c r="F25" s="246"/>
      <c r="G25" s="147" t="s">
        <v>117</v>
      </c>
      <c r="H25" s="147"/>
      <c r="I25" s="140"/>
      <c r="J25" s="140"/>
      <c r="K25" s="140"/>
      <c r="L25" s="140"/>
      <c r="N25" s="146" t="str">
        <f t="shared" si="0"/>
        <v>ＯＫ</v>
      </c>
      <c r="P25" s="145" t="s">
        <v>49</v>
      </c>
      <c r="Q25" s="145">
        <v>9000</v>
      </c>
      <c r="U25" s="150">
        <f>TIME(,10,30)</f>
        <v>0.007291666666666666</v>
      </c>
    </row>
    <row r="26" spans="1:21" s="145" customFormat="1" ht="24" customHeight="1">
      <c r="A26" s="140"/>
      <c r="B26" s="242" t="s">
        <v>118</v>
      </c>
      <c r="C26" s="243"/>
      <c r="D26" s="244"/>
      <c r="E26" s="245" t="s">
        <v>139</v>
      </c>
      <c r="F26" s="246"/>
      <c r="G26" s="147" t="s">
        <v>119</v>
      </c>
      <c r="H26" s="147"/>
      <c r="I26" s="140"/>
      <c r="J26" s="140"/>
      <c r="K26" s="140"/>
      <c r="L26" s="140"/>
      <c r="N26" s="146" t="str">
        <f t="shared" si="0"/>
        <v>ＯＫ</v>
      </c>
      <c r="P26" s="145" t="s">
        <v>50</v>
      </c>
      <c r="Q26" s="145">
        <v>9000</v>
      </c>
      <c r="U26" s="150">
        <f>TIME(,10,0)</f>
        <v>0.006944444444444444</v>
      </c>
    </row>
    <row r="27" spans="1:21" s="145" customFormat="1" ht="24" customHeight="1">
      <c r="A27" s="140"/>
      <c r="B27" s="242" t="s">
        <v>86</v>
      </c>
      <c r="C27" s="243"/>
      <c r="D27" s="244"/>
      <c r="E27" s="245" t="s">
        <v>102</v>
      </c>
      <c r="F27" s="246"/>
      <c r="G27" s="147"/>
      <c r="H27" s="147"/>
      <c r="I27" s="140"/>
      <c r="J27" s="140"/>
      <c r="K27" s="140"/>
      <c r="L27" s="140"/>
      <c r="N27" s="146" t="str">
        <f t="shared" si="0"/>
        <v>ＯＫ</v>
      </c>
      <c r="P27" s="145" t="s">
        <v>51</v>
      </c>
      <c r="Q27" s="145">
        <v>8000</v>
      </c>
      <c r="U27" s="150">
        <f>TIME(,9,30)</f>
        <v>0.006597222222222222</v>
      </c>
    </row>
    <row r="28" spans="1:21" s="145" customFormat="1" ht="24" customHeight="1">
      <c r="A28" s="140"/>
      <c r="B28" s="242" t="s">
        <v>87</v>
      </c>
      <c r="C28" s="243"/>
      <c r="D28" s="244"/>
      <c r="E28" s="245" t="s">
        <v>148</v>
      </c>
      <c r="F28" s="246"/>
      <c r="G28" s="147" t="s">
        <v>120</v>
      </c>
      <c r="H28" s="147"/>
      <c r="I28" s="140"/>
      <c r="J28" s="140"/>
      <c r="K28" s="140"/>
      <c r="L28" s="140"/>
      <c r="N28" s="146" t="str">
        <f t="shared" si="0"/>
        <v>ＯＫ</v>
      </c>
      <c r="U28" s="150">
        <f>TIME(,9,0)</f>
        <v>0.0062499999999999995</v>
      </c>
    </row>
    <row r="29" spans="1:21" s="145" customFormat="1" ht="24" customHeight="1">
      <c r="A29" s="140"/>
      <c r="B29" s="242" t="s">
        <v>88</v>
      </c>
      <c r="C29" s="243"/>
      <c r="D29" s="244"/>
      <c r="E29" s="245" t="s">
        <v>138</v>
      </c>
      <c r="F29" s="246"/>
      <c r="G29" s="147" t="s">
        <v>121</v>
      </c>
      <c r="H29" s="147"/>
      <c r="I29" s="140"/>
      <c r="J29" s="140"/>
      <c r="K29" s="140"/>
      <c r="L29" s="140"/>
      <c r="N29" s="146" t="str">
        <f t="shared" si="0"/>
        <v>ＯＫ</v>
      </c>
      <c r="P29" s="145" t="s">
        <v>78</v>
      </c>
      <c r="Q29" s="145" t="s">
        <v>131</v>
      </c>
      <c r="U29" s="150">
        <f>TIME(,8,30)</f>
        <v>0.005902777777777778</v>
      </c>
    </row>
    <row r="30" spans="1:21" s="145" customFormat="1" ht="24" customHeight="1">
      <c r="A30" s="140"/>
      <c r="B30" s="242" t="s">
        <v>89</v>
      </c>
      <c r="C30" s="243"/>
      <c r="D30" s="244"/>
      <c r="E30" s="245" t="s">
        <v>153</v>
      </c>
      <c r="F30" s="246"/>
      <c r="G30" s="147"/>
      <c r="H30" s="147"/>
      <c r="I30" s="140"/>
      <c r="J30" s="140"/>
      <c r="K30" s="140"/>
      <c r="L30" s="140"/>
      <c r="N30" s="146" t="str">
        <f t="shared" si="0"/>
        <v>ＯＫ</v>
      </c>
      <c r="P30" s="145" t="s">
        <v>79</v>
      </c>
      <c r="Q30" s="145" t="s">
        <v>132</v>
      </c>
      <c r="U30" s="150">
        <f>TIME(,8,0)</f>
        <v>0.005555555555555556</v>
      </c>
    </row>
    <row r="31" spans="1:21" s="145" customFormat="1" ht="24" customHeight="1">
      <c r="A31" s="140"/>
      <c r="B31" s="242" t="s">
        <v>90</v>
      </c>
      <c r="C31" s="243"/>
      <c r="D31" s="244"/>
      <c r="E31" s="245" t="s">
        <v>149</v>
      </c>
      <c r="F31" s="246"/>
      <c r="G31" s="147" t="s">
        <v>120</v>
      </c>
      <c r="H31" s="147"/>
      <c r="I31" s="140"/>
      <c r="J31" s="140"/>
      <c r="K31" s="140"/>
      <c r="L31" s="140"/>
      <c r="N31" s="146" t="str">
        <f t="shared" si="0"/>
        <v>ＯＫ</v>
      </c>
      <c r="P31" s="145" t="s">
        <v>80</v>
      </c>
      <c r="Q31" s="145" t="s">
        <v>133</v>
      </c>
      <c r="U31" s="150">
        <f>TIME(,7,30)</f>
        <v>0.005208333333333333</v>
      </c>
    </row>
    <row r="32" spans="1:21" s="145" customFormat="1" ht="24" customHeight="1">
      <c r="A32" s="140"/>
      <c r="B32" s="242" t="s">
        <v>91</v>
      </c>
      <c r="C32" s="243"/>
      <c r="D32" s="244"/>
      <c r="E32" s="245" t="s">
        <v>150</v>
      </c>
      <c r="F32" s="246"/>
      <c r="G32" s="147"/>
      <c r="H32" s="147"/>
      <c r="I32" s="140"/>
      <c r="J32" s="140"/>
      <c r="K32" s="140"/>
      <c r="L32" s="140"/>
      <c r="N32" s="146" t="str">
        <f t="shared" si="0"/>
        <v>ＯＫ</v>
      </c>
      <c r="P32" s="145" t="s">
        <v>81</v>
      </c>
      <c r="Q32" s="145" t="s">
        <v>134</v>
      </c>
      <c r="U32" s="150">
        <f>TIME(,7,0)</f>
        <v>0.004861111111111111</v>
      </c>
    </row>
    <row r="33" spans="1:21" s="145" customFormat="1" ht="24" customHeight="1">
      <c r="A33" s="140"/>
      <c r="B33" s="242" t="s">
        <v>58</v>
      </c>
      <c r="C33" s="243"/>
      <c r="D33" s="244"/>
      <c r="E33" s="267" t="s">
        <v>93</v>
      </c>
      <c r="F33" s="268"/>
      <c r="G33" s="222" t="s">
        <v>123</v>
      </c>
      <c r="H33" s="223"/>
      <c r="I33" s="223"/>
      <c r="J33" s="140"/>
      <c r="K33" s="140"/>
      <c r="L33" s="140"/>
      <c r="N33" s="146" t="str">
        <f>IF(ISTEXT(#REF!),$N$2,$N$3)</f>
        <v>ＮＧ</v>
      </c>
      <c r="P33" s="145">
        <v>0</v>
      </c>
      <c r="Q33" s="151" t="s">
        <v>82</v>
      </c>
      <c r="U33" s="150">
        <f>TIME(,6,30)</f>
        <v>0.004513888888888889</v>
      </c>
    </row>
    <row r="34" spans="1:21" s="145" customFormat="1" ht="23.25" customHeight="1">
      <c r="A34" s="140"/>
      <c r="B34" s="242" t="s">
        <v>94</v>
      </c>
      <c r="C34" s="243"/>
      <c r="D34" s="244"/>
      <c r="E34" s="267" t="s">
        <v>97</v>
      </c>
      <c r="F34" s="268"/>
      <c r="G34" s="222" t="s">
        <v>107</v>
      </c>
      <c r="H34" s="223"/>
      <c r="I34" s="223"/>
      <c r="J34" s="140"/>
      <c r="K34" s="140"/>
      <c r="L34" s="140"/>
      <c r="N34" s="146" t="str">
        <f aca="true" t="shared" si="1" ref="N34:N46">IF(ISTEXT(E33),$N$2,$N$3)</f>
        <v>ＯＫ</v>
      </c>
      <c r="P34" s="145" t="s">
        <v>92</v>
      </c>
      <c r="U34" s="150">
        <f>TIME(,6,0)</f>
        <v>0.004166666666666667</v>
      </c>
    </row>
    <row r="35" spans="1:21" s="145" customFormat="1" ht="23.25" customHeight="1">
      <c r="A35" s="140"/>
      <c r="B35" s="242" t="s">
        <v>59</v>
      </c>
      <c r="C35" s="243"/>
      <c r="D35" s="244"/>
      <c r="E35" s="245" t="s">
        <v>139</v>
      </c>
      <c r="F35" s="246"/>
      <c r="G35" s="147"/>
      <c r="H35" s="147"/>
      <c r="I35" s="140"/>
      <c r="J35" s="140"/>
      <c r="K35" s="140"/>
      <c r="L35" s="140"/>
      <c r="N35" s="146" t="str">
        <f t="shared" si="1"/>
        <v>ＯＫ</v>
      </c>
      <c r="U35" s="150"/>
    </row>
    <row r="36" spans="1:21" s="145" customFormat="1" ht="24" customHeight="1">
      <c r="A36" s="140"/>
      <c r="B36" s="242" t="s">
        <v>60</v>
      </c>
      <c r="C36" s="243"/>
      <c r="D36" s="244"/>
      <c r="E36" s="245" t="s">
        <v>102</v>
      </c>
      <c r="F36" s="246"/>
      <c r="G36" s="147"/>
      <c r="H36" s="147"/>
      <c r="I36" s="140"/>
      <c r="J36" s="140"/>
      <c r="K36" s="140"/>
      <c r="L36" s="140"/>
      <c r="N36" s="146" t="str">
        <f t="shared" si="1"/>
        <v>ＯＫ</v>
      </c>
      <c r="P36" s="152" t="s">
        <v>93</v>
      </c>
      <c r="U36" s="150">
        <f>TIME(,5,30)</f>
        <v>0.0038194444444444443</v>
      </c>
    </row>
    <row r="37" spans="1:21" s="145" customFormat="1" ht="24" customHeight="1">
      <c r="A37" s="140"/>
      <c r="B37" s="224" t="s">
        <v>61</v>
      </c>
      <c r="C37" s="225"/>
      <c r="D37" s="225"/>
      <c r="E37" s="271">
        <v>45</v>
      </c>
      <c r="F37" s="272"/>
      <c r="G37" s="147" t="s">
        <v>57</v>
      </c>
      <c r="H37" s="147"/>
      <c r="I37" s="140"/>
      <c r="J37" s="140"/>
      <c r="K37" s="140"/>
      <c r="L37" s="140"/>
      <c r="N37" s="146" t="str">
        <f t="shared" si="1"/>
        <v>ＯＫ</v>
      </c>
      <c r="P37" s="145" t="s">
        <v>96</v>
      </c>
      <c r="U37" s="150">
        <f>TIME(,5,0)</f>
        <v>0.003472222222222222</v>
      </c>
    </row>
    <row r="38" spans="1:21" s="145" customFormat="1" ht="24" customHeight="1">
      <c r="A38" s="140"/>
      <c r="B38" s="224" t="s">
        <v>6</v>
      </c>
      <c r="C38" s="225"/>
      <c r="D38" s="225"/>
      <c r="E38" s="269">
        <v>10</v>
      </c>
      <c r="F38" s="270"/>
      <c r="G38" s="147" t="s">
        <v>25</v>
      </c>
      <c r="H38" s="147"/>
      <c r="I38" s="140"/>
      <c r="J38" s="140"/>
      <c r="K38" s="140"/>
      <c r="L38" s="140"/>
      <c r="N38" s="146" t="str">
        <f t="shared" si="1"/>
        <v>ＮＧ</v>
      </c>
      <c r="P38" s="145" t="s">
        <v>97</v>
      </c>
      <c r="R38" s="145" t="e">
        <f>IF(#REF!="三重奏",3,IF(#REF!="四重奏",4,IF(#REF!="五重奏",5,IF(#REF!="六重奏",6,IF(#REF!="七重奏",7,IF(#REF!="八重奏",8,0))))))</f>
        <v>#REF!</v>
      </c>
      <c r="S38" s="145" t="e">
        <f>IF(#REF!="三重奏",3,IF(#REF!="四重奏",4,IF(#REF!="五重奏",5,IF(#REF!="六重奏",6,IF(#REF!="七重奏",7,IF(#REF!="八重奏",8,0))))))</f>
        <v>#REF!</v>
      </c>
      <c r="T38" s="145" t="e">
        <f>IF(#REF!="三重奏",3,IF(#REF!="四重奏",4,IF(#REF!="五重奏",5,IF(#REF!="六重奏",6,IF(#REF!="七重奏",7,IF(#REF!="八重奏",8,0))))))</f>
        <v>#REF!</v>
      </c>
      <c r="U38" s="150">
        <f>TIME(,4,30)</f>
        <v>0.0031249999999999997</v>
      </c>
    </row>
    <row r="39" spans="1:21" s="145" customFormat="1" ht="24" customHeight="1">
      <c r="A39" s="140"/>
      <c r="B39" s="224" t="s">
        <v>55</v>
      </c>
      <c r="C39" s="225"/>
      <c r="D39" s="225"/>
      <c r="E39" s="240">
        <v>1</v>
      </c>
      <c r="F39" s="241"/>
      <c r="G39" s="147" t="s">
        <v>76</v>
      </c>
      <c r="H39" s="147"/>
      <c r="I39" s="140"/>
      <c r="J39" s="140"/>
      <c r="K39" s="140"/>
      <c r="L39" s="140"/>
      <c r="N39" s="146" t="str">
        <f t="shared" si="1"/>
        <v>ＮＧ</v>
      </c>
      <c r="U39" s="150">
        <f>TIME(,4,0)</f>
        <v>0.002777777777777778</v>
      </c>
    </row>
    <row r="40" spans="1:21" s="145" customFormat="1" ht="24" customHeight="1">
      <c r="A40" s="140"/>
      <c r="B40" s="226" t="s">
        <v>122</v>
      </c>
      <c r="C40" s="227"/>
      <c r="D40" s="228"/>
      <c r="E40" s="232" t="s">
        <v>125</v>
      </c>
      <c r="F40" s="233"/>
      <c r="G40" s="147"/>
      <c r="H40" s="147"/>
      <c r="I40" s="140"/>
      <c r="J40" s="140"/>
      <c r="K40" s="140"/>
      <c r="L40" s="140"/>
      <c r="N40" s="146" t="str">
        <f t="shared" si="1"/>
        <v>ＮＧ</v>
      </c>
      <c r="U40" s="154"/>
    </row>
    <row r="41" spans="1:21" s="145" customFormat="1" ht="24" customHeight="1">
      <c r="A41" s="140"/>
      <c r="B41" s="229"/>
      <c r="C41" s="230"/>
      <c r="D41" s="231"/>
      <c r="E41" s="232" t="s">
        <v>129</v>
      </c>
      <c r="F41" s="233"/>
      <c r="G41" s="147"/>
      <c r="H41" s="147"/>
      <c r="I41" s="140"/>
      <c r="J41" s="140"/>
      <c r="K41" s="140"/>
      <c r="L41" s="140"/>
      <c r="N41" s="146"/>
      <c r="U41" s="154"/>
    </row>
    <row r="42" spans="1:21" s="145" customFormat="1" ht="24" customHeight="1">
      <c r="A42" s="140"/>
      <c r="B42" s="234" t="s">
        <v>30</v>
      </c>
      <c r="C42" s="235"/>
      <c r="D42" s="149" t="s">
        <v>31</v>
      </c>
      <c r="E42" s="153">
        <v>1</v>
      </c>
      <c r="F42" s="102" t="s">
        <v>35</v>
      </c>
      <c r="G42" s="147" t="s">
        <v>36</v>
      </c>
      <c r="H42" s="147"/>
      <c r="I42" s="140"/>
      <c r="J42" s="140"/>
      <c r="K42" s="140"/>
      <c r="L42" s="140"/>
      <c r="N42" s="146" t="str">
        <f>IF(ISTEXT(#REF!),$N$2,$N$3)</f>
        <v>ＮＧ</v>
      </c>
      <c r="P42" s="145" t="s">
        <v>124</v>
      </c>
      <c r="U42" s="154"/>
    </row>
    <row r="43" spans="1:16" s="145" customFormat="1" ht="24" customHeight="1">
      <c r="A43" s="140"/>
      <c r="B43" s="236"/>
      <c r="C43" s="237"/>
      <c r="D43" s="149" t="s">
        <v>32</v>
      </c>
      <c r="E43" s="153" t="s">
        <v>140</v>
      </c>
      <c r="F43" s="102" t="s">
        <v>35</v>
      </c>
      <c r="G43" s="147" t="s">
        <v>37</v>
      </c>
      <c r="H43" s="147"/>
      <c r="I43" s="140"/>
      <c r="J43" s="140"/>
      <c r="K43" s="140"/>
      <c r="L43" s="140"/>
      <c r="N43" s="146" t="str">
        <f t="shared" si="1"/>
        <v>ＮＧ</v>
      </c>
      <c r="P43" s="145" t="s">
        <v>126</v>
      </c>
    </row>
    <row r="44" spans="1:16" s="145" customFormat="1" ht="24" customHeight="1">
      <c r="A44" s="140"/>
      <c r="B44" s="234" t="s">
        <v>33</v>
      </c>
      <c r="C44" s="235"/>
      <c r="D44" s="149" t="s">
        <v>34</v>
      </c>
      <c r="E44" s="153" t="s">
        <v>202</v>
      </c>
      <c r="F44" s="102" t="s">
        <v>35</v>
      </c>
      <c r="G44" s="147" t="s">
        <v>38</v>
      </c>
      <c r="H44" s="147"/>
      <c r="I44" s="140"/>
      <c r="J44" s="140"/>
      <c r="K44" s="140"/>
      <c r="L44" s="140"/>
      <c r="N44" s="146" t="str">
        <f t="shared" si="1"/>
        <v>ＯＫ</v>
      </c>
      <c r="P44" s="145" t="s">
        <v>127</v>
      </c>
    </row>
    <row r="45" spans="1:16" s="145" customFormat="1" ht="24" customHeight="1" thickBot="1">
      <c r="A45" s="140"/>
      <c r="B45" s="238"/>
      <c r="C45" s="239"/>
      <c r="D45" s="155" t="s">
        <v>32</v>
      </c>
      <c r="E45" s="156" t="s">
        <v>203</v>
      </c>
      <c r="F45" s="103" t="s">
        <v>35</v>
      </c>
      <c r="G45" s="147" t="s">
        <v>37</v>
      </c>
      <c r="H45" s="147"/>
      <c r="I45" s="140"/>
      <c r="J45" s="140"/>
      <c r="K45" s="140"/>
      <c r="L45" s="140"/>
      <c r="N45" s="146" t="str">
        <f t="shared" si="1"/>
        <v>ＯＫ</v>
      </c>
      <c r="P45" s="145" t="s">
        <v>128</v>
      </c>
    </row>
    <row r="46" spans="1:16" s="145" customFormat="1" ht="9.75" customHeight="1">
      <c r="A46" s="140"/>
      <c r="B46" s="157"/>
      <c r="C46" s="157"/>
      <c r="D46" s="157"/>
      <c r="E46" s="158"/>
      <c r="F46" s="158"/>
      <c r="G46" s="158"/>
      <c r="H46" s="147"/>
      <c r="I46" s="140"/>
      <c r="J46" s="140"/>
      <c r="K46" s="140"/>
      <c r="L46" s="140"/>
      <c r="N46" s="146" t="str">
        <f t="shared" si="1"/>
        <v>ＯＫ</v>
      </c>
      <c r="P46" s="145" t="s">
        <v>129</v>
      </c>
    </row>
    <row r="47" spans="1:14" s="145" customFormat="1" ht="15" customHeight="1" thickBot="1">
      <c r="A47" s="140"/>
      <c r="B47" s="147"/>
      <c r="C47" s="147"/>
      <c r="D47" s="147"/>
      <c r="E47" s="147"/>
      <c r="F47" s="147"/>
      <c r="G47" s="147"/>
      <c r="H47" s="147"/>
      <c r="I47" s="140"/>
      <c r="J47" s="140"/>
      <c r="K47" s="140"/>
      <c r="L47" s="140"/>
      <c r="N47" s="159"/>
    </row>
    <row r="48" spans="1:14" s="145" customFormat="1" ht="87.75" customHeight="1" thickBot="1" thickTop="1">
      <c r="A48" s="140"/>
      <c r="B48" s="219" t="s">
        <v>230</v>
      </c>
      <c r="C48" s="220"/>
      <c r="D48" s="220"/>
      <c r="E48" s="220"/>
      <c r="F48" s="220"/>
      <c r="G48" s="220"/>
      <c r="H48" s="220"/>
      <c r="I48" s="221"/>
      <c r="J48" s="140"/>
      <c r="K48" s="140"/>
      <c r="L48" s="140"/>
      <c r="N48" s="159"/>
    </row>
    <row r="49" spans="1:12" s="145" customFormat="1" ht="67.5" customHeight="1" thickTop="1">
      <c r="A49" s="140"/>
      <c r="B49" s="130"/>
      <c r="C49" s="130"/>
      <c r="D49" s="130"/>
      <c r="E49" s="130"/>
      <c r="F49" s="130"/>
      <c r="G49" s="140"/>
      <c r="H49" s="140"/>
      <c r="I49" s="140"/>
      <c r="J49" s="140"/>
      <c r="K49" s="140"/>
      <c r="L49" s="140"/>
    </row>
    <row r="50" spans="1:50" ht="11.25" customHeight="1">
      <c r="A50" s="140"/>
      <c r="B50" s="130"/>
      <c r="C50" s="130"/>
      <c r="D50" s="130"/>
      <c r="E50" s="130"/>
      <c r="F50" s="130"/>
      <c r="G50" s="140"/>
      <c r="H50" s="140"/>
      <c r="I50" s="140"/>
      <c r="J50" s="140"/>
      <c r="K50" s="140"/>
      <c r="AV50" s="132"/>
      <c r="AW50" s="132"/>
      <c r="AX50" s="132"/>
    </row>
    <row r="51" spans="1:50" ht="13.5">
      <c r="A51" s="140"/>
      <c r="B51" s="130"/>
      <c r="C51" s="130"/>
      <c r="D51" s="130"/>
      <c r="E51" s="130"/>
      <c r="F51" s="130"/>
      <c r="G51" s="140"/>
      <c r="H51" s="140"/>
      <c r="I51" s="140"/>
      <c r="J51" s="140"/>
      <c r="K51" s="140"/>
      <c r="AV51" s="132"/>
      <c r="AW51" s="132"/>
      <c r="AX51" s="132"/>
    </row>
    <row r="52" spans="1:50" ht="13.5">
      <c r="A52" s="140"/>
      <c r="B52" s="130"/>
      <c r="C52" s="130"/>
      <c r="D52" s="130"/>
      <c r="E52" s="130"/>
      <c r="F52" s="130"/>
      <c r="G52" s="140"/>
      <c r="H52" s="140"/>
      <c r="I52" s="140"/>
      <c r="J52" s="140"/>
      <c r="K52" s="140"/>
      <c r="AV52" s="132"/>
      <c r="AW52" s="132"/>
      <c r="AX52" s="132"/>
    </row>
    <row r="53" spans="1:50" ht="13.5">
      <c r="A53" s="140"/>
      <c r="B53" s="130"/>
      <c r="C53" s="130"/>
      <c r="D53" s="130"/>
      <c r="E53" s="130"/>
      <c r="F53" s="130"/>
      <c r="G53" s="140"/>
      <c r="H53" s="140"/>
      <c r="I53" s="140"/>
      <c r="J53" s="140"/>
      <c r="K53" s="140"/>
      <c r="AV53" s="132"/>
      <c r="AW53" s="132"/>
      <c r="AX53" s="132"/>
    </row>
    <row r="54" spans="1:50" ht="13.5">
      <c r="A54" s="140"/>
      <c r="B54" s="130"/>
      <c r="C54" s="130"/>
      <c r="D54" s="130"/>
      <c r="E54" s="130"/>
      <c r="F54" s="130"/>
      <c r="G54" s="140"/>
      <c r="H54" s="140"/>
      <c r="I54" s="140"/>
      <c r="J54" s="140"/>
      <c r="K54" s="140"/>
      <c r="AV54" s="132"/>
      <c r="AW54" s="132"/>
      <c r="AX54" s="132"/>
    </row>
    <row r="55" spans="1:50" ht="13.5">
      <c r="A55" s="140"/>
      <c r="B55" s="130"/>
      <c r="C55" s="130"/>
      <c r="D55" s="130"/>
      <c r="E55" s="130"/>
      <c r="F55" s="130"/>
      <c r="G55" s="140"/>
      <c r="H55" s="140"/>
      <c r="I55" s="140"/>
      <c r="J55" s="140"/>
      <c r="K55" s="140"/>
      <c r="AV55" s="132"/>
      <c r="AW55" s="132"/>
      <c r="AX55" s="132"/>
    </row>
    <row r="56" spans="1:50" ht="13.5">
      <c r="A56" s="140"/>
      <c r="B56" s="130"/>
      <c r="C56" s="130"/>
      <c r="D56" s="130"/>
      <c r="E56" s="130"/>
      <c r="F56" s="130"/>
      <c r="G56" s="140"/>
      <c r="H56" s="140"/>
      <c r="I56" s="140"/>
      <c r="J56" s="140"/>
      <c r="K56" s="140"/>
      <c r="AV56" s="132"/>
      <c r="AW56" s="132"/>
      <c r="AX56" s="132"/>
    </row>
  </sheetData>
  <sheetProtection password="EEAB" sheet="1" selectLockedCells="1" selectUnlockedCells="1"/>
  <mergeCells count="72">
    <mergeCell ref="G33:I33"/>
    <mergeCell ref="B35:D35"/>
    <mergeCell ref="B36:D36"/>
    <mergeCell ref="B37:D37"/>
    <mergeCell ref="B38:D38"/>
    <mergeCell ref="E38:F38"/>
    <mergeCell ref="E35:F35"/>
    <mergeCell ref="E36:F36"/>
    <mergeCell ref="E37:F37"/>
    <mergeCell ref="E33:F33"/>
    <mergeCell ref="E29:F29"/>
    <mergeCell ref="B30:D30"/>
    <mergeCell ref="E34:F34"/>
    <mergeCell ref="B31:D31"/>
    <mergeCell ref="E31:F31"/>
    <mergeCell ref="E32:F32"/>
    <mergeCell ref="B34:D34"/>
    <mergeCell ref="B32:D32"/>
    <mergeCell ref="B33:D33"/>
    <mergeCell ref="E30:F30"/>
    <mergeCell ref="E21:F21"/>
    <mergeCell ref="E22:F22"/>
    <mergeCell ref="E23:F23"/>
    <mergeCell ref="B25:D25"/>
    <mergeCell ref="E25:F25"/>
    <mergeCell ref="E17:F17"/>
    <mergeCell ref="B23:D23"/>
    <mergeCell ref="B24:D24"/>
    <mergeCell ref="E24:F24"/>
    <mergeCell ref="B22:D22"/>
    <mergeCell ref="B11:D11"/>
    <mergeCell ref="E11:F11"/>
    <mergeCell ref="B14:D14"/>
    <mergeCell ref="B15:D15"/>
    <mergeCell ref="B13:D13"/>
    <mergeCell ref="B16:D16"/>
    <mergeCell ref="E15:F15"/>
    <mergeCell ref="A2:K2"/>
    <mergeCell ref="A3:K3"/>
    <mergeCell ref="E12:F12"/>
    <mergeCell ref="B12:D12"/>
    <mergeCell ref="E13:F13"/>
    <mergeCell ref="B17:D17"/>
    <mergeCell ref="E16:F16"/>
    <mergeCell ref="E9:F9"/>
    <mergeCell ref="B10:D10"/>
    <mergeCell ref="E10:F10"/>
    <mergeCell ref="B27:D27"/>
    <mergeCell ref="E27:F27"/>
    <mergeCell ref="B28:D28"/>
    <mergeCell ref="E28:F28"/>
    <mergeCell ref="B26:D26"/>
    <mergeCell ref="E26:F26"/>
    <mergeCell ref="B29:D29"/>
    <mergeCell ref="E18:F18"/>
    <mergeCell ref="E19:F19"/>
    <mergeCell ref="E20:F20"/>
    <mergeCell ref="B7:G8"/>
    <mergeCell ref="B18:D18"/>
    <mergeCell ref="B19:C21"/>
    <mergeCell ref="G19:I21"/>
    <mergeCell ref="B9:D9"/>
    <mergeCell ref="E14:F14"/>
    <mergeCell ref="B48:I48"/>
    <mergeCell ref="G34:I34"/>
    <mergeCell ref="B39:D39"/>
    <mergeCell ref="B40:D41"/>
    <mergeCell ref="E41:F41"/>
    <mergeCell ref="B42:C43"/>
    <mergeCell ref="B44:C45"/>
    <mergeCell ref="E39:F39"/>
    <mergeCell ref="E40:F40"/>
  </mergeCells>
  <dataValidations count="6">
    <dataValidation type="whole" operator="greaterThanOrEqual" allowBlank="1" showInputMessage="1" showErrorMessage="1" sqref="E38:E39">
      <formula1>0</formula1>
    </dataValidation>
    <dataValidation allowBlank="1" showInputMessage="1" showErrorMessage="1" sqref="E46:G46"/>
    <dataValidation type="list" allowBlank="1" showInputMessage="1" showErrorMessage="1" sqref="E40:F41">
      <formula1>$P$42:$P$46</formula1>
    </dataValidation>
    <dataValidation type="list" allowBlank="1" showInputMessage="1" showErrorMessage="1" sqref="E9:F9">
      <formula1>$R$9:$W$9</formula1>
    </dataValidation>
    <dataValidation type="list" allowBlank="1" showInputMessage="1" showErrorMessage="1" sqref="E34:F34">
      <formula1>$P$37:$P$38</formula1>
    </dataValidation>
    <dataValidation type="list" allowBlank="1" showInputMessage="1" showErrorMessage="1" sqref="E33:F33">
      <formula1>$P$34:$P$36</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1">
      <selection activeCell="V2" sqref="V2"/>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
        <v>238</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130</v>
      </c>
      <c r="B3" s="313"/>
      <c r="C3" s="384">
        <f>データシート!B3</f>
        <v>0</v>
      </c>
      <c r="D3" s="385"/>
      <c r="E3" s="385"/>
      <c r="F3" s="385"/>
      <c r="G3" s="386"/>
      <c r="H3" s="276" t="s">
        <v>200</v>
      </c>
      <c r="I3" s="276"/>
      <c r="J3" s="276"/>
      <c r="K3" s="277">
        <f>データシート!D4</f>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77</v>
      </c>
      <c r="B5" s="373"/>
      <c r="C5" s="397">
        <f>データシート!E3</f>
        <v>0</v>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f>データシート!D3</f>
        <v>0</v>
      </c>
      <c r="D6" s="401"/>
      <c r="E6" s="401"/>
      <c r="F6" s="401"/>
      <c r="G6" s="401"/>
      <c r="H6" s="401"/>
      <c r="I6" s="401"/>
      <c r="J6" s="401"/>
      <c r="K6" s="401"/>
      <c r="L6" s="401"/>
      <c r="M6" s="401"/>
      <c r="N6" s="401"/>
      <c r="O6" s="401"/>
      <c r="P6" s="401"/>
      <c r="Q6" s="401"/>
      <c r="R6" s="401"/>
      <c r="S6" s="401"/>
      <c r="T6" s="402"/>
      <c r="U6" s="36"/>
      <c r="V6" s="14"/>
    </row>
    <row r="7" spans="1:22" ht="25.5" customHeight="1" thickBot="1">
      <c r="A7" s="367" t="s">
        <v>56</v>
      </c>
      <c r="B7" s="368"/>
      <c r="C7" s="361" t="str">
        <f>IF(データシート!AF3="","／",データシート!AF3)</f>
        <v>／</v>
      </c>
      <c r="D7" s="362"/>
      <c r="E7" s="363" t="s">
        <v>63</v>
      </c>
      <c r="F7" s="363"/>
      <c r="G7" s="364" t="str">
        <f>VLOOKUP('記入シート'!E23,'記入シート'!$P$30:$Q$34,2,FALSE)</f>
        <v>－－－－－</v>
      </c>
      <c r="H7" s="365"/>
      <c r="I7" s="365"/>
      <c r="J7" s="365"/>
      <c r="K7" s="365"/>
      <c r="L7" s="365"/>
      <c r="M7" s="365"/>
      <c r="N7" s="365"/>
      <c r="O7" s="365"/>
      <c r="P7" s="365"/>
      <c r="Q7" s="365"/>
      <c r="R7" s="365"/>
      <c r="S7" s="365"/>
      <c r="T7" s="366"/>
      <c r="U7" s="38"/>
      <c r="V7" s="16"/>
    </row>
    <row r="8" spans="1:22" ht="14.25" customHeight="1">
      <c r="A8" s="353" t="s">
        <v>62</v>
      </c>
      <c r="B8" s="276" t="s">
        <v>63</v>
      </c>
      <c r="C8" s="75" t="s">
        <v>65</v>
      </c>
      <c r="D8" s="375">
        <f>'記入シート'!E25</f>
        <v>0</v>
      </c>
      <c r="E8" s="375"/>
      <c r="F8" s="375"/>
      <c r="G8" s="375"/>
      <c r="H8" s="375"/>
      <c r="I8" s="375"/>
      <c r="J8" s="375"/>
      <c r="K8" s="375"/>
      <c r="L8" s="375"/>
      <c r="M8" s="375"/>
      <c r="N8" s="375"/>
      <c r="O8" s="375"/>
      <c r="P8" s="375"/>
      <c r="Q8" s="375"/>
      <c r="R8" s="375"/>
      <c r="S8" s="375"/>
      <c r="T8" s="376"/>
      <c r="U8" s="63"/>
      <c r="V8" s="64"/>
    </row>
    <row r="9" spans="1:22" ht="23.25" customHeight="1">
      <c r="A9" s="354"/>
      <c r="B9" s="345"/>
      <c r="C9" s="57" t="s">
        <v>64</v>
      </c>
      <c r="D9" s="377">
        <f>'記入シート'!E24</f>
        <v>0</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66</v>
      </c>
      <c r="D10" s="370">
        <f>'記入シート'!E26</f>
        <v>0</v>
      </c>
      <c r="E10" s="370"/>
      <c r="F10" s="370"/>
      <c r="G10" s="370"/>
      <c r="H10" s="370"/>
      <c r="I10" s="370"/>
      <c r="J10" s="370"/>
      <c r="K10" s="370"/>
      <c r="L10" s="370"/>
      <c r="M10" s="370"/>
      <c r="N10" s="370"/>
      <c r="O10" s="370"/>
      <c r="P10" s="370"/>
      <c r="Q10" s="370"/>
      <c r="R10" s="370"/>
      <c r="S10" s="370"/>
      <c r="T10" s="371"/>
      <c r="U10" s="66"/>
      <c r="V10" s="67"/>
    </row>
    <row r="11" spans="1:22" ht="12">
      <c r="A11" s="354"/>
      <c r="B11" s="403" t="s">
        <v>70</v>
      </c>
      <c r="C11" s="381" t="s">
        <v>69</v>
      </c>
      <c r="D11" s="73" t="s">
        <v>65</v>
      </c>
      <c r="E11" s="321">
        <f>'記入シート'!E28</f>
        <v>0</v>
      </c>
      <c r="F11" s="322"/>
      <c r="G11" s="322"/>
      <c r="H11" s="322"/>
      <c r="I11" s="322"/>
      <c r="J11" s="349"/>
      <c r="K11" s="381" t="s">
        <v>71</v>
      </c>
      <c r="L11" s="73" t="s">
        <v>65</v>
      </c>
      <c r="M11" s="321">
        <f>'記入シート'!E31</f>
        <v>0</v>
      </c>
      <c r="N11" s="322"/>
      <c r="O11" s="322"/>
      <c r="P11" s="322"/>
      <c r="Q11" s="322"/>
      <c r="R11" s="322"/>
      <c r="S11" s="322"/>
      <c r="T11" s="323"/>
      <c r="U11" s="66"/>
      <c r="V11" s="67"/>
    </row>
    <row r="12" spans="1:22" ht="24.75" customHeight="1">
      <c r="A12" s="354"/>
      <c r="B12" s="403"/>
      <c r="C12" s="382"/>
      <c r="D12" s="72" t="s">
        <v>64</v>
      </c>
      <c r="E12" s="346">
        <f>'記入シート'!E27</f>
        <v>0</v>
      </c>
      <c r="F12" s="347"/>
      <c r="G12" s="347"/>
      <c r="H12" s="347"/>
      <c r="I12" s="347"/>
      <c r="J12" s="350"/>
      <c r="K12" s="382"/>
      <c r="L12" s="72" t="s">
        <v>64</v>
      </c>
      <c r="M12" s="346">
        <f>'記入シート'!E30</f>
        <v>0</v>
      </c>
      <c r="N12" s="347"/>
      <c r="O12" s="347"/>
      <c r="P12" s="347"/>
      <c r="Q12" s="347"/>
      <c r="R12" s="347"/>
      <c r="S12" s="347"/>
      <c r="T12" s="348"/>
      <c r="U12" s="36"/>
      <c r="V12" s="14"/>
    </row>
    <row r="13" spans="1:22" ht="24.75" customHeight="1">
      <c r="A13" s="354"/>
      <c r="B13" s="403"/>
      <c r="C13" s="383"/>
      <c r="D13" s="74" t="s">
        <v>66</v>
      </c>
      <c r="E13" s="351">
        <f>'記入シート'!E29</f>
        <v>0</v>
      </c>
      <c r="F13" s="351"/>
      <c r="G13" s="351"/>
      <c r="H13" s="351"/>
      <c r="I13" s="351"/>
      <c r="J13" s="352"/>
      <c r="K13" s="383"/>
      <c r="L13" s="74" t="s">
        <v>66</v>
      </c>
      <c r="M13" s="351">
        <f>'記入シート'!E32</f>
        <v>0</v>
      </c>
      <c r="N13" s="351"/>
      <c r="O13" s="351"/>
      <c r="P13" s="351"/>
      <c r="Q13" s="351"/>
      <c r="R13" s="351"/>
      <c r="S13" s="351"/>
      <c r="T13" s="374"/>
      <c r="U13" s="37"/>
      <c r="V13" s="15"/>
    </row>
    <row r="14" spans="1:22" ht="26.25" customHeight="1">
      <c r="A14" s="354"/>
      <c r="B14" s="342" t="s">
        <v>58</v>
      </c>
      <c r="C14" s="338">
        <f>'記入シート'!E34</f>
        <v>0</v>
      </c>
      <c r="D14" s="338"/>
      <c r="E14" s="338"/>
      <c r="F14" s="338"/>
      <c r="G14" s="338"/>
      <c r="H14" s="338"/>
      <c r="I14" s="338"/>
      <c r="J14" s="338"/>
      <c r="K14" s="338"/>
      <c r="L14" s="338"/>
      <c r="M14" s="338"/>
      <c r="N14" s="338"/>
      <c r="O14" s="338"/>
      <c r="P14" s="338"/>
      <c r="Q14" s="340" t="s">
        <v>94</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f>'記入シート'!E35</f>
        <v>0</v>
      </c>
      <c r="R15" s="369"/>
      <c r="S15" s="319" t="s">
        <v>95</v>
      </c>
      <c r="T15" s="320"/>
      <c r="U15" s="37"/>
      <c r="V15" s="15"/>
    </row>
    <row r="16" spans="1:22" ht="12">
      <c r="A16" s="344" t="s">
        <v>59</v>
      </c>
      <c r="B16" s="345"/>
      <c r="C16" s="379">
        <f>'記入シート'!E37</f>
        <v>0</v>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f>'記入シート'!E36</f>
        <v>0</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61</v>
      </c>
      <c r="B18" s="345"/>
      <c r="C18" s="86">
        <f>'記入シート'!E38</f>
        <v>0</v>
      </c>
      <c r="D18" s="327" t="s">
        <v>72</v>
      </c>
      <c r="E18" s="328"/>
      <c r="F18" s="328"/>
      <c r="G18" s="328"/>
      <c r="H18" s="329" t="s">
        <v>73</v>
      </c>
      <c r="I18" s="329"/>
      <c r="J18" s="330" t="str">
        <f>IF('記入シート'!E40=1,"使用する","／")</f>
        <v>／</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74</v>
      </c>
      <c r="D20" s="333">
        <f>C3</f>
        <v>0</v>
      </c>
      <c r="E20" s="334"/>
      <c r="F20" s="334"/>
      <c r="G20" s="334"/>
      <c r="H20" s="334"/>
      <c r="I20" s="334"/>
      <c r="J20" s="334"/>
      <c r="K20" s="334"/>
      <c r="L20" s="334"/>
      <c r="M20" s="334"/>
      <c r="N20" s="18"/>
      <c r="O20" s="332" t="e">
        <f>VLOOKUP('記入シート'!E9,'記入シート'!P23:Q28,2,FALSE)</f>
        <v>#N/A</v>
      </c>
      <c r="P20" s="332"/>
      <c r="Q20" s="358" t="s">
        <v>12</v>
      </c>
      <c r="R20" s="358"/>
      <c r="S20" s="358"/>
      <c r="T20" s="46"/>
      <c r="U20" s="39"/>
      <c r="V20" s="19"/>
    </row>
    <row r="21" spans="1:22" ht="22.5" customHeight="1">
      <c r="A21" s="326" t="s">
        <v>13</v>
      </c>
      <c r="B21" s="287"/>
      <c r="C21" s="20" t="s">
        <v>14</v>
      </c>
      <c r="D21" s="77">
        <v>800</v>
      </c>
      <c r="E21" s="78"/>
      <c r="F21" s="324" t="s">
        <v>10</v>
      </c>
      <c r="G21" s="324"/>
      <c r="H21" s="79">
        <f>'記入シート'!E38</f>
        <v>0</v>
      </c>
      <c r="I21" s="79"/>
      <c r="J21" s="311" t="s">
        <v>15</v>
      </c>
      <c r="K21" s="311"/>
      <c r="L21" s="311"/>
      <c r="M21" s="79" t="s">
        <v>11</v>
      </c>
      <c r="N21" s="79"/>
      <c r="O21" s="337">
        <f>D21*H21</f>
        <v>0</v>
      </c>
      <c r="P21" s="337"/>
      <c r="Q21" s="325" t="s">
        <v>12</v>
      </c>
      <c r="R21" s="325"/>
      <c r="S21" s="325"/>
      <c r="T21" s="80"/>
      <c r="U21" s="39"/>
      <c r="V21" s="19"/>
    </row>
    <row r="22" spans="1:22" ht="21" customHeight="1">
      <c r="A22" s="315" t="s">
        <v>6</v>
      </c>
      <c r="B22" s="316"/>
      <c r="C22" s="317"/>
      <c r="D22" s="81">
        <v>800</v>
      </c>
      <c r="E22" s="82"/>
      <c r="F22" s="318" t="s">
        <v>10</v>
      </c>
      <c r="G22" s="318"/>
      <c r="H22" s="56">
        <f>データシート!O3</f>
        <v>0</v>
      </c>
      <c r="I22" s="56"/>
      <c r="J22" s="301" t="s">
        <v>15</v>
      </c>
      <c r="K22" s="301"/>
      <c r="L22" s="301"/>
      <c r="M22" s="56" t="s">
        <v>11</v>
      </c>
      <c r="N22" s="56"/>
      <c r="O22" s="310">
        <f>D22*H22</f>
        <v>0</v>
      </c>
      <c r="P22" s="310"/>
      <c r="Q22" s="288" t="s">
        <v>12</v>
      </c>
      <c r="R22" s="288"/>
      <c r="S22" s="288"/>
      <c r="T22" s="83"/>
      <c r="U22" s="39"/>
      <c r="V22" s="19"/>
    </row>
    <row r="23" spans="1:22" ht="21" customHeight="1">
      <c r="A23" s="315" t="s">
        <v>75</v>
      </c>
      <c r="B23" s="316"/>
      <c r="C23" s="317"/>
      <c r="D23" s="306"/>
      <c r="E23" s="307"/>
      <c r="F23" s="307"/>
      <c r="G23" s="307"/>
      <c r="H23" s="307"/>
      <c r="I23" s="307"/>
      <c r="J23" s="307"/>
      <c r="K23" s="307"/>
      <c r="L23" s="307"/>
      <c r="M23" s="307"/>
      <c r="N23" s="56"/>
      <c r="O23" s="310">
        <f>IF('記入シート'!E40,2000,0)</f>
        <v>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240</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t="e">
        <f>SUM(O20:P24)</f>
        <v>#N/A</v>
      </c>
      <c r="P25" s="310"/>
      <c r="Q25" s="288" t="s">
        <v>12</v>
      </c>
      <c r="R25" s="288"/>
      <c r="S25" s="288"/>
      <c r="T25" s="83"/>
      <c r="U25" s="39"/>
      <c r="V25" s="19"/>
    </row>
    <row r="26" spans="1:22" ht="21" customHeight="1">
      <c r="A26" s="281" t="s">
        <v>30</v>
      </c>
      <c r="B26" s="282"/>
      <c r="C26" s="283"/>
      <c r="D26" s="302" t="s">
        <v>67</v>
      </c>
      <c r="E26" s="303"/>
      <c r="F26" s="303"/>
      <c r="G26" s="51" t="str">
        <f>IF(データシート!AA3=0,"使用しない",データシート!AA3&amp;"台")</f>
        <v>使用しない</v>
      </c>
      <c r="H26" s="49"/>
      <c r="I26" s="49"/>
      <c r="J26" s="49"/>
      <c r="K26" s="49"/>
      <c r="L26" s="282" t="s">
        <v>32</v>
      </c>
      <c r="M26" s="282"/>
      <c r="N26" s="49" t="str">
        <f>IF(データシート!AB3=0,"特記なし",データシート!AB3&amp;"台")</f>
        <v>特記なし</v>
      </c>
      <c r="O26" s="49"/>
      <c r="P26" s="49"/>
      <c r="Q26" s="49"/>
      <c r="R26" s="49"/>
      <c r="S26" s="49"/>
      <c r="T26" s="50"/>
      <c r="U26" s="36"/>
      <c r="V26" s="14"/>
    </row>
    <row r="27" spans="1:22" ht="23.25" customHeight="1">
      <c r="A27" s="281" t="s">
        <v>33</v>
      </c>
      <c r="B27" s="282"/>
      <c r="C27" s="283"/>
      <c r="D27" s="308" t="s">
        <v>68</v>
      </c>
      <c r="E27" s="309"/>
      <c r="F27" s="54"/>
      <c r="G27" s="49" t="str">
        <f>IF(データシート!AC3=0,"使用しない",データシート!AC3&amp;"台")</f>
        <v>使用しない</v>
      </c>
      <c r="H27" s="49"/>
      <c r="I27" s="49"/>
      <c r="J27" s="49"/>
      <c r="K27" s="49"/>
      <c r="L27" s="282" t="s">
        <v>32</v>
      </c>
      <c r="M27" s="282"/>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158</v>
      </c>
      <c r="B29" s="392"/>
      <c r="C29" s="304">
        <f>データシート!F3</f>
        <v>0</v>
      </c>
      <c r="D29" s="305"/>
      <c r="E29" s="305"/>
      <c r="F29" s="305"/>
      <c r="G29" s="21"/>
      <c r="H29" s="21"/>
      <c r="I29" s="21"/>
      <c r="J29" s="21"/>
      <c r="K29" s="21"/>
      <c r="L29" s="22"/>
      <c r="M29" s="284" t="s">
        <v>159</v>
      </c>
      <c r="N29" s="285"/>
      <c r="O29" s="289">
        <f>'記入シート'!E17</f>
        <v>0</v>
      </c>
      <c r="P29" s="290"/>
      <c r="Q29" s="290"/>
      <c r="R29" s="290"/>
      <c r="S29" s="290"/>
      <c r="T29" s="43"/>
      <c r="U29" s="40"/>
      <c r="V29" s="23"/>
    </row>
    <row r="30" spans="1:22" ht="15" customHeight="1">
      <c r="A30" s="393"/>
      <c r="B30" s="394"/>
      <c r="C30" s="293">
        <f>データシート!G3</f>
        <v>0</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157</v>
      </c>
      <c r="N31" s="283"/>
      <c r="O31" s="300">
        <f>'記入シート'!E18</f>
        <v>0</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237</v>
      </c>
      <c r="N33" s="95"/>
      <c r="O33" s="95"/>
      <c r="P33" s="122" t="s">
        <v>19</v>
      </c>
      <c r="Q33" s="123"/>
      <c r="R33" s="124" t="s">
        <v>20</v>
      </c>
      <c r="S33" s="68"/>
      <c r="T33" s="69"/>
      <c r="U33" s="70"/>
      <c r="V33" s="390" t="s">
        <v>21</v>
      </c>
      <c r="W33" s="390"/>
    </row>
    <row r="34" spans="1:23" ht="12">
      <c r="A34" s="55"/>
      <c r="B34" s="36"/>
      <c r="C34" s="36"/>
      <c r="D34" s="36"/>
      <c r="E34" s="36"/>
      <c r="F34" s="36"/>
      <c r="G34" s="36"/>
      <c r="H34" s="36"/>
      <c r="I34" s="36"/>
      <c r="J34" s="36"/>
      <c r="K34" s="36"/>
      <c r="L34" s="36"/>
      <c r="M34" s="36"/>
      <c r="N34" s="36"/>
      <c r="O34" s="36"/>
      <c r="P34" s="36"/>
      <c r="Q34" s="36"/>
      <c r="R34" s="36"/>
      <c r="S34" s="36"/>
      <c r="T34" s="24"/>
      <c r="U34" s="36"/>
      <c r="V34" s="390"/>
      <c r="W34" s="390"/>
    </row>
    <row r="35" spans="1:23" ht="18" customHeight="1">
      <c r="A35" s="119" t="s">
        <v>228</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tr">
        <f>CONCATENATE(データシート!D3,"長")</f>
        <v>0長</v>
      </c>
      <c r="J38" s="387"/>
      <c r="K38" s="387"/>
      <c r="L38" s="387"/>
      <c r="M38" s="387"/>
      <c r="N38" s="388">
        <f>'記入シート'!E16</f>
        <v>0</v>
      </c>
      <c r="O38" s="388"/>
      <c r="P38" s="388"/>
      <c r="Q38" s="389"/>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password="EEAB" sheet="1" selectLockedCells="1"/>
  <mergeCells count="86">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Q23:S23"/>
    <mergeCell ref="D23:M23"/>
    <mergeCell ref="Q20:S20"/>
    <mergeCell ref="A6:B6"/>
    <mergeCell ref="C7:D7"/>
    <mergeCell ref="E7:F7"/>
    <mergeCell ref="G7:T7"/>
    <mergeCell ref="A7:B7"/>
    <mergeCell ref="Q15:R15"/>
    <mergeCell ref="D10:T10"/>
    <mergeCell ref="C14:P15"/>
    <mergeCell ref="Q14:T14"/>
    <mergeCell ref="B14:B15"/>
    <mergeCell ref="A18:B18"/>
    <mergeCell ref="M12:T12"/>
    <mergeCell ref="E11:J11"/>
    <mergeCell ref="E12:J12"/>
    <mergeCell ref="E13:J13"/>
    <mergeCell ref="A8:A15"/>
    <mergeCell ref="C17:T17"/>
    <mergeCell ref="Q21:S21"/>
    <mergeCell ref="A21:B21"/>
    <mergeCell ref="D18:G18"/>
    <mergeCell ref="H18:I18"/>
    <mergeCell ref="J18:L18"/>
    <mergeCell ref="A19:S19"/>
    <mergeCell ref="O20:P20"/>
    <mergeCell ref="D20:M20"/>
    <mergeCell ref="M18:T18"/>
    <mergeCell ref="O21:P21"/>
    <mergeCell ref="A3:B3"/>
    <mergeCell ref="A4:S4"/>
    <mergeCell ref="A20:B20"/>
    <mergeCell ref="A22:C22"/>
    <mergeCell ref="F22:G22"/>
    <mergeCell ref="J22:L22"/>
    <mergeCell ref="O22:P22"/>
    <mergeCell ref="S15:T15"/>
    <mergeCell ref="M11:T11"/>
    <mergeCell ref="F21:G21"/>
    <mergeCell ref="D24:M24"/>
    <mergeCell ref="A27:C27"/>
    <mergeCell ref="D27:E27"/>
    <mergeCell ref="A24:C24"/>
    <mergeCell ref="O24:P24"/>
    <mergeCell ref="J21:L21"/>
    <mergeCell ref="D25:M25"/>
    <mergeCell ref="O25:P25"/>
    <mergeCell ref="O23:P23"/>
    <mergeCell ref="C30:L31"/>
    <mergeCell ref="M31:N31"/>
    <mergeCell ref="O31:S31"/>
    <mergeCell ref="A26:C26"/>
    <mergeCell ref="D26:F26"/>
    <mergeCell ref="L26:M26"/>
    <mergeCell ref="C29:F29"/>
    <mergeCell ref="A1:T1"/>
    <mergeCell ref="H3:J3"/>
    <mergeCell ref="K3:T3"/>
    <mergeCell ref="J37:P37"/>
    <mergeCell ref="A25:C25"/>
    <mergeCell ref="M29:N30"/>
    <mergeCell ref="Q25:S25"/>
    <mergeCell ref="O29:S30"/>
    <mergeCell ref="L27:M27"/>
    <mergeCell ref="A32:S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V2" sqref="V2"/>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
        <v>238</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130</v>
      </c>
      <c r="B3" s="313"/>
      <c r="C3" s="384" t="s">
        <v>235</v>
      </c>
      <c r="D3" s="385"/>
      <c r="E3" s="385"/>
      <c r="F3" s="385"/>
      <c r="G3" s="386"/>
      <c r="H3" s="276" t="s">
        <v>200</v>
      </c>
      <c r="I3" s="276"/>
      <c r="J3" s="276"/>
      <c r="K3" s="277" t="s">
        <v>232</v>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65</v>
      </c>
      <c r="B5" s="373"/>
      <c r="C5" s="397" t="s">
        <v>151</v>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t="s">
        <v>233</v>
      </c>
      <c r="D6" s="401"/>
      <c r="E6" s="401"/>
      <c r="F6" s="401"/>
      <c r="G6" s="401"/>
      <c r="H6" s="401"/>
      <c r="I6" s="401"/>
      <c r="J6" s="401"/>
      <c r="K6" s="401"/>
      <c r="L6" s="401"/>
      <c r="M6" s="401"/>
      <c r="N6" s="401"/>
      <c r="O6" s="401"/>
      <c r="P6" s="401"/>
      <c r="Q6" s="401"/>
      <c r="R6" s="401"/>
      <c r="S6" s="401"/>
      <c r="T6" s="402"/>
      <c r="U6" s="36"/>
      <c r="V6" s="14"/>
    </row>
    <row r="7" spans="1:22" ht="25.5" customHeight="1" thickBot="1">
      <c r="A7" s="367" t="s">
        <v>56</v>
      </c>
      <c r="B7" s="368"/>
      <c r="C7" s="361" t="s">
        <v>213</v>
      </c>
      <c r="D7" s="362"/>
      <c r="E7" s="363" t="s">
        <v>63</v>
      </c>
      <c r="F7" s="363"/>
      <c r="G7" s="364" t="s">
        <v>214</v>
      </c>
      <c r="H7" s="365"/>
      <c r="I7" s="365"/>
      <c r="J7" s="365"/>
      <c r="K7" s="365"/>
      <c r="L7" s="365"/>
      <c r="M7" s="365"/>
      <c r="N7" s="365"/>
      <c r="O7" s="365"/>
      <c r="P7" s="365"/>
      <c r="Q7" s="365"/>
      <c r="R7" s="365"/>
      <c r="S7" s="365"/>
      <c r="T7" s="366"/>
      <c r="U7" s="38"/>
      <c r="V7" s="16"/>
    </row>
    <row r="8" spans="1:22" ht="14.25" customHeight="1">
      <c r="A8" s="353" t="s">
        <v>62</v>
      </c>
      <c r="B8" s="276" t="s">
        <v>63</v>
      </c>
      <c r="C8" s="75" t="s">
        <v>65</v>
      </c>
      <c r="D8" s="375" t="s">
        <v>152</v>
      </c>
      <c r="E8" s="375"/>
      <c r="F8" s="375"/>
      <c r="G8" s="375"/>
      <c r="H8" s="375"/>
      <c r="I8" s="375"/>
      <c r="J8" s="375"/>
      <c r="K8" s="375"/>
      <c r="L8" s="375"/>
      <c r="M8" s="375"/>
      <c r="N8" s="375"/>
      <c r="O8" s="375"/>
      <c r="P8" s="375"/>
      <c r="Q8" s="375"/>
      <c r="R8" s="375"/>
      <c r="S8" s="375"/>
      <c r="T8" s="376"/>
      <c r="U8" s="63"/>
      <c r="V8" s="64"/>
    </row>
    <row r="9" spans="1:22" ht="23.25" customHeight="1">
      <c r="A9" s="354"/>
      <c r="B9" s="345"/>
      <c r="C9" s="57" t="s">
        <v>64</v>
      </c>
      <c r="D9" s="377" t="s">
        <v>145</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66</v>
      </c>
      <c r="D10" s="370" t="s">
        <v>147</v>
      </c>
      <c r="E10" s="370"/>
      <c r="F10" s="370"/>
      <c r="G10" s="370"/>
      <c r="H10" s="370"/>
      <c r="I10" s="370"/>
      <c r="J10" s="370"/>
      <c r="K10" s="370"/>
      <c r="L10" s="370"/>
      <c r="M10" s="370"/>
      <c r="N10" s="370"/>
      <c r="O10" s="370"/>
      <c r="P10" s="370"/>
      <c r="Q10" s="370"/>
      <c r="R10" s="370"/>
      <c r="S10" s="370"/>
      <c r="T10" s="371"/>
      <c r="U10" s="66"/>
      <c r="V10" s="67"/>
    </row>
    <row r="11" spans="1:22" ht="12">
      <c r="A11" s="354"/>
      <c r="B11" s="403" t="s">
        <v>70</v>
      </c>
      <c r="C11" s="381" t="s">
        <v>69</v>
      </c>
      <c r="D11" s="73" t="s">
        <v>65</v>
      </c>
      <c r="E11" s="321" t="s">
        <v>102</v>
      </c>
      <c r="F11" s="322"/>
      <c r="G11" s="322"/>
      <c r="H11" s="322"/>
      <c r="I11" s="322"/>
      <c r="J11" s="349"/>
      <c r="K11" s="381" t="s">
        <v>71</v>
      </c>
      <c r="L11" s="73" t="s">
        <v>65</v>
      </c>
      <c r="M11" s="321" t="s">
        <v>153</v>
      </c>
      <c r="N11" s="322"/>
      <c r="O11" s="322"/>
      <c r="P11" s="322"/>
      <c r="Q11" s="322"/>
      <c r="R11" s="322"/>
      <c r="S11" s="322"/>
      <c r="T11" s="323"/>
      <c r="U11" s="66"/>
      <c r="V11" s="67"/>
    </row>
    <row r="12" spans="1:22" ht="24.75" customHeight="1">
      <c r="A12" s="354"/>
      <c r="B12" s="403"/>
      <c r="C12" s="382"/>
      <c r="D12" s="72" t="s">
        <v>64</v>
      </c>
      <c r="E12" s="346" t="s">
        <v>103</v>
      </c>
      <c r="F12" s="347"/>
      <c r="G12" s="347"/>
      <c r="H12" s="347"/>
      <c r="I12" s="347"/>
      <c r="J12" s="350"/>
      <c r="K12" s="382"/>
      <c r="L12" s="72" t="s">
        <v>64</v>
      </c>
      <c r="M12" s="346" t="s">
        <v>137</v>
      </c>
      <c r="N12" s="347"/>
      <c r="O12" s="347"/>
      <c r="P12" s="347"/>
      <c r="Q12" s="347"/>
      <c r="R12" s="347"/>
      <c r="S12" s="347"/>
      <c r="T12" s="348"/>
      <c r="U12" s="36"/>
      <c r="V12" s="14"/>
    </row>
    <row r="13" spans="1:22" ht="24.75" customHeight="1">
      <c r="A13" s="354"/>
      <c r="B13" s="403"/>
      <c r="C13" s="383"/>
      <c r="D13" s="74" t="s">
        <v>66</v>
      </c>
      <c r="E13" s="351" t="s">
        <v>148</v>
      </c>
      <c r="F13" s="351"/>
      <c r="G13" s="351"/>
      <c r="H13" s="351"/>
      <c r="I13" s="351"/>
      <c r="J13" s="352"/>
      <c r="K13" s="383"/>
      <c r="L13" s="74" t="s">
        <v>66</v>
      </c>
      <c r="M13" s="351" t="s">
        <v>149</v>
      </c>
      <c r="N13" s="351"/>
      <c r="O13" s="351"/>
      <c r="P13" s="351"/>
      <c r="Q13" s="351"/>
      <c r="R13" s="351"/>
      <c r="S13" s="351"/>
      <c r="T13" s="374"/>
      <c r="U13" s="37"/>
      <c r="V13" s="15"/>
    </row>
    <row r="14" spans="1:22" ht="26.25" customHeight="1">
      <c r="A14" s="354"/>
      <c r="B14" s="342" t="s">
        <v>58</v>
      </c>
      <c r="C14" s="338" t="s">
        <v>101</v>
      </c>
      <c r="D14" s="338"/>
      <c r="E14" s="338"/>
      <c r="F14" s="338"/>
      <c r="G14" s="338"/>
      <c r="H14" s="338"/>
      <c r="I14" s="338"/>
      <c r="J14" s="338"/>
      <c r="K14" s="338"/>
      <c r="L14" s="338"/>
      <c r="M14" s="338"/>
      <c r="N14" s="338"/>
      <c r="O14" s="338"/>
      <c r="P14" s="338"/>
      <c r="Q14" s="340" t="s">
        <v>94</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t="s">
        <v>154</v>
      </c>
      <c r="R15" s="369"/>
      <c r="S15" s="319" t="s">
        <v>95</v>
      </c>
      <c r="T15" s="320"/>
      <c r="U15" s="37"/>
      <c r="V15" s="15"/>
    </row>
    <row r="16" spans="1:22" ht="12">
      <c r="A16" s="344" t="s">
        <v>59</v>
      </c>
      <c r="B16" s="345"/>
      <c r="C16" s="379" t="s">
        <v>102</v>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t="s">
        <v>103</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61</v>
      </c>
      <c r="B18" s="345"/>
      <c r="C18" s="86">
        <v>10</v>
      </c>
      <c r="D18" s="327" t="s">
        <v>72</v>
      </c>
      <c r="E18" s="328"/>
      <c r="F18" s="328"/>
      <c r="G18" s="328"/>
      <c r="H18" s="329" t="s">
        <v>55</v>
      </c>
      <c r="I18" s="329"/>
      <c r="J18" s="330" t="s">
        <v>104</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74</v>
      </c>
      <c r="D20" s="333" t="s">
        <v>100</v>
      </c>
      <c r="E20" s="334"/>
      <c r="F20" s="334"/>
      <c r="G20" s="334"/>
      <c r="H20" s="334"/>
      <c r="I20" s="334"/>
      <c r="J20" s="334"/>
      <c r="K20" s="334"/>
      <c r="L20" s="334"/>
      <c r="M20" s="334"/>
      <c r="N20" s="18"/>
      <c r="O20" s="332">
        <v>11000</v>
      </c>
      <c r="P20" s="332"/>
      <c r="Q20" s="358" t="s">
        <v>12</v>
      </c>
      <c r="R20" s="358"/>
      <c r="S20" s="358"/>
      <c r="T20" s="46"/>
      <c r="U20" s="39"/>
      <c r="V20" s="19"/>
    </row>
    <row r="21" spans="1:22" ht="22.5" customHeight="1">
      <c r="A21" s="326" t="s">
        <v>13</v>
      </c>
      <c r="B21" s="287"/>
      <c r="C21" s="20" t="s">
        <v>14</v>
      </c>
      <c r="D21" s="77">
        <v>800</v>
      </c>
      <c r="E21" s="78"/>
      <c r="F21" s="324" t="s">
        <v>10</v>
      </c>
      <c r="G21" s="324"/>
      <c r="H21" s="79">
        <v>10</v>
      </c>
      <c r="I21" s="79"/>
      <c r="J21" s="311" t="s">
        <v>15</v>
      </c>
      <c r="K21" s="311"/>
      <c r="L21" s="311"/>
      <c r="M21" s="79" t="s">
        <v>11</v>
      </c>
      <c r="N21" s="79"/>
      <c r="O21" s="337">
        <v>8000</v>
      </c>
      <c r="P21" s="337"/>
      <c r="Q21" s="325" t="s">
        <v>12</v>
      </c>
      <c r="R21" s="325"/>
      <c r="S21" s="325"/>
      <c r="T21" s="80"/>
      <c r="U21" s="39"/>
      <c r="V21" s="19"/>
    </row>
    <row r="22" spans="1:22" ht="21" customHeight="1">
      <c r="A22" s="315" t="s">
        <v>6</v>
      </c>
      <c r="B22" s="316"/>
      <c r="C22" s="317"/>
      <c r="D22" s="81">
        <v>800</v>
      </c>
      <c r="E22" s="82"/>
      <c r="F22" s="318" t="s">
        <v>10</v>
      </c>
      <c r="G22" s="318"/>
      <c r="H22" s="56">
        <v>10</v>
      </c>
      <c r="I22" s="56"/>
      <c r="J22" s="301" t="s">
        <v>15</v>
      </c>
      <c r="K22" s="301"/>
      <c r="L22" s="301"/>
      <c r="M22" s="56" t="s">
        <v>11</v>
      </c>
      <c r="N22" s="56"/>
      <c r="O22" s="310">
        <v>8000</v>
      </c>
      <c r="P22" s="310"/>
      <c r="Q22" s="288" t="s">
        <v>12</v>
      </c>
      <c r="R22" s="288"/>
      <c r="S22" s="288"/>
      <c r="T22" s="83"/>
      <c r="U22" s="39"/>
      <c r="V22" s="19"/>
    </row>
    <row r="23" spans="1:22" ht="21" customHeight="1">
      <c r="A23" s="315" t="s">
        <v>75</v>
      </c>
      <c r="B23" s="316"/>
      <c r="C23" s="317"/>
      <c r="D23" s="306"/>
      <c r="E23" s="307"/>
      <c r="F23" s="307"/>
      <c r="G23" s="307"/>
      <c r="H23" s="307"/>
      <c r="I23" s="307"/>
      <c r="J23" s="307"/>
      <c r="K23" s="307"/>
      <c r="L23" s="307"/>
      <c r="M23" s="307"/>
      <c r="N23" s="56"/>
      <c r="O23" s="310">
        <v>2000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82</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v>29240</v>
      </c>
      <c r="P25" s="310"/>
      <c r="Q25" s="288" t="s">
        <v>12</v>
      </c>
      <c r="R25" s="288"/>
      <c r="S25" s="288"/>
      <c r="T25" s="83"/>
      <c r="U25" s="39"/>
      <c r="V25" s="19"/>
    </row>
    <row r="26" spans="1:22" ht="21" customHeight="1">
      <c r="A26" s="281" t="s">
        <v>30</v>
      </c>
      <c r="B26" s="282"/>
      <c r="C26" s="283"/>
      <c r="D26" s="302" t="s">
        <v>31</v>
      </c>
      <c r="E26" s="303"/>
      <c r="F26" s="303"/>
      <c r="G26" s="51" t="s">
        <v>155</v>
      </c>
      <c r="H26" s="49"/>
      <c r="I26" s="49"/>
      <c r="J26" s="49"/>
      <c r="K26" s="49"/>
      <c r="L26" s="282" t="s">
        <v>32</v>
      </c>
      <c r="M26" s="282"/>
      <c r="N26" s="49" t="s">
        <v>215</v>
      </c>
      <c r="O26" s="49"/>
      <c r="P26" s="49"/>
      <c r="Q26" s="49"/>
      <c r="R26" s="49"/>
      <c r="S26" s="49"/>
      <c r="T26" s="50"/>
      <c r="U26" s="36"/>
      <c r="V26" s="14"/>
    </row>
    <row r="27" spans="1:22" ht="23.25" customHeight="1">
      <c r="A27" s="281" t="s">
        <v>33</v>
      </c>
      <c r="B27" s="282"/>
      <c r="C27" s="283"/>
      <c r="D27" s="308" t="s">
        <v>34</v>
      </c>
      <c r="E27" s="309"/>
      <c r="F27" s="54"/>
      <c r="G27" s="49" t="s">
        <v>216</v>
      </c>
      <c r="H27" s="49"/>
      <c r="I27" s="49"/>
      <c r="J27" s="49"/>
      <c r="K27" s="49"/>
      <c r="L27" s="282" t="s">
        <v>32</v>
      </c>
      <c r="M27" s="282"/>
      <c r="N27" s="49" t="s">
        <v>215</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158</v>
      </c>
      <c r="B29" s="392"/>
      <c r="C29" s="117" t="s">
        <v>105</v>
      </c>
      <c r="D29" s="290"/>
      <c r="E29" s="290"/>
      <c r="F29" s="290"/>
      <c r="G29" s="21"/>
      <c r="H29" s="21"/>
      <c r="I29" s="21"/>
      <c r="J29" s="21"/>
      <c r="K29" s="21"/>
      <c r="L29" s="22"/>
      <c r="M29" s="284" t="s">
        <v>159</v>
      </c>
      <c r="N29" s="285"/>
      <c r="O29" s="289" t="s">
        <v>137</v>
      </c>
      <c r="P29" s="290"/>
      <c r="Q29" s="290"/>
      <c r="R29" s="290"/>
      <c r="S29" s="290"/>
      <c r="T29" s="43"/>
      <c r="U29" s="40"/>
      <c r="V29" s="23"/>
    </row>
    <row r="30" spans="1:22" ht="15" customHeight="1">
      <c r="A30" s="393"/>
      <c r="B30" s="394"/>
      <c r="C30" s="293" t="s">
        <v>135</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157</v>
      </c>
      <c r="N31" s="283"/>
      <c r="O31" s="300" t="s">
        <v>144</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237</v>
      </c>
      <c r="N33" s="95"/>
      <c r="O33" s="121">
        <v>6</v>
      </c>
      <c r="P33" s="122" t="s">
        <v>19</v>
      </c>
      <c r="Q33" s="123">
        <v>1</v>
      </c>
      <c r="R33" s="124" t="s">
        <v>20</v>
      </c>
      <c r="S33" s="68"/>
      <c r="T33" s="69"/>
      <c r="U33" s="70"/>
      <c r="V33" s="390" t="s">
        <v>21</v>
      </c>
      <c r="W33" s="390"/>
    </row>
    <row r="34" spans="1:23" ht="12">
      <c r="A34" s="55"/>
      <c r="B34" s="36"/>
      <c r="C34" s="36"/>
      <c r="D34" s="36"/>
      <c r="E34" s="36"/>
      <c r="F34" s="36"/>
      <c r="G34" s="36"/>
      <c r="H34" s="36"/>
      <c r="I34" s="36"/>
      <c r="J34" s="36"/>
      <c r="K34" s="36"/>
      <c r="L34" s="36"/>
      <c r="M34" s="36" t="s">
        <v>231</v>
      </c>
      <c r="N34" s="36"/>
      <c r="O34" s="36"/>
      <c r="P34" s="36"/>
      <c r="Q34" s="36"/>
      <c r="R34" s="36"/>
      <c r="S34" s="36"/>
      <c r="T34" s="24"/>
      <c r="U34" s="36"/>
      <c r="V34" s="390"/>
      <c r="W34" s="390"/>
    </row>
    <row r="35" spans="1:23" ht="18" customHeight="1">
      <c r="A35" s="119" t="s">
        <v>229</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27"/>
    </row>
    <row r="37" spans="1:23" ht="18" customHeight="1">
      <c r="A37" s="55"/>
      <c r="B37" s="127"/>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
        <v>156</v>
      </c>
      <c r="J38" s="387"/>
      <c r="K38" s="387"/>
      <c r="L38" s="387"/>
      <c r="M38" s="387"/>
      <c r="N38" s="388" t="s">
        <v>142</v>
      </c>
      <c r="O38" s="388"/>
      <c r="P38" s="388"/>
      <c r="Q38" s="389"/>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password="EEAB" sheet="1" selectLockedCells="1"/>
  <mergeCells count="86">
    <mergeCell ref="A8:A15"/>
    <mergeCell ref="A1:T1"/>
    <mergeCell ref="V33:W35"/>
    <mergeCell ref="I38:M38"/>
    <mergeCell ref="N38:Q38"/>
    <mergeCell ref="A29:B31"/>
    <mergeCell ref="A6:B6"/>
    <mergeCell ref="A7:B7"/>
    <mergeCell ref="C7:D7"/>
    <mergeCell ref="E7:F7"/>
    <mergeCell ref="G7:T7"/>
    <mergeCell ref="A4:S4"/>
    <mergeCell ref="A5:B5"/>
    <mergeCell ref="C5:T5"/>
    <mergeCell ref="A3:B3"/>
    <mergeCell ref="C6:T6"/>
    <mergeCell ref="C3:G3"/>
    <mergeCell ref="H3:J3"/>
    <mergeCell ref="K3:T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Lavie</cp:lastModifiedBy>
  <cp:lastPrinted>2015-06-04T00:27:49Z</cp:lastPrinted>
  <dcterms:created xsi:type="dcterms:W3CDTF">2003-04-02T12:52:47Z</dcterms:created>
  <dcterms:modified xsi:type="dcterms:W3CDTF">2017-05-22T11:55:18Z</dcterms:modified>
  <cp:category/>
  <cp:version/>
  <cp:contentType/>
  <cp:contentStatus/>
</cp:coreProperties>
</file>